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66925"/>
  <xr:revisionPtr revIDLastSave="0" documentId="13_ncr:1_{E20EAE4A-4395-4588-A2F1-5E56FC8EA1E9}" xr6:coauthVersionLast="47" xr6:coauthVersionMax="47" xr10:uidLastSave="{00000000-0000-0000-0000-000000000000}"/>
  <bookViews>
    <workbookView xWindow="-15" yWindow="-15" windowWidth="28830" windowHeight="17310" xr2:uid="{E014CD89-3839-4AC0-ABA7-7C365E1DB055}"/>
  </bookViews>
  <sheets>
    <sheet name="Passive Radiator" sheetId="42" r:id="rId1"/>
    <sheet name="T-S to E-M Conversion" sheetId="44" r:id="rId2"/>
    <sheet name="Calculations" sheetId="43" state="hidden" r:id="rId3"/>
  </sheets>
  <definedNames>
    <definedName name="solver_adj" localSheetId="0" hidden="1">'Passive Radiator'!$C$31,'Passive Radiator'!$C$23,'Passive Radiator'!$C$25,'Passive Radiator'!$C$26,'Passive Radiator'!$C$27,'Passive Radiator'!$C$28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'Passive Radiator'!$C$23</definedName>
    <definedName name="solver_lhs2" localSheetId="0" hidden="1">'Passive Radiator'!$C$25</definedName>
    <definedName name="solver_lhs3" localSheetId="0" hidden="1">'Passive Radiator'!$C$26</definedName>
    <definedName name="solver_lhs4" localSheetId="0" hidden="1">'Passive Radiator'!$C$27</definedName>
    <definedName name="solver_lhs5" localSheetId="0" hidden="1">'Passive Radiator'!$C$28</definedName>
    <definedName name="solver_lhs6" localSheetId="0" hidden="1">'Passive Radiator'!$C$31</definedName>
    <definedName name="solver_lhs7" localSheetId="0" hidden="1">'Passive Radiator'!$C$31</definedName>
    <definedName name="solver_lhs8" localSheetId="0" hidden="1">'Passive Radiator'!$C$31</definedName>
    <definedName name="solver_lhs9" localSheetId="0" hidden="1">'Passive Radiator'!#REF!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7</definedName>
    <definedName name="solver_nwt" localSheetId="0" hidden="1">1</definedName>
    <definedName name="solver_opt" localSheetId="0" hidden="1">'Passive Radiator'!#REF!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el7" localSheetId="0" hidden="1">3</definedName>
    <definedName name="solver_rel8" localSheetId="0" hidden="1">3</definedName>
    <definedName name="solver_rel9" localSheetId="0" hidden="1">2</definedName>
    <definedName name="solver_rhs1" localSheetId="0" hidden="1">0.002</definedName>
    <definedName name="solver_rhs2" localSheetId="0" hidden="1">1000</definedName>
    <definedName name="solver_rhs3" localSheetId="0" hidden="1">0.1</definedName>
    <definedName name="solver_rhs4" localSheetId="0" hidden="1">30</definedName>
    <definedName name="solver_rhs5" localSheetId="0" hidden="1">0.1</definedName>
    <definedName name="solver_rhs6" localSheetId="0" hidden="1">100</definedName>
    <definedName name="solver_rhs7" localSheetId="0" hidden="1">0.1</definedName>
    <definedName name="solver_rhs8" localSheetId="0" hidden="1">1</definedName>
    <definedName name="solver_rhs9" localSheetId="0" hidden="1">'Passive Radiator'!#REF!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44" l="1"/>
  <c r="D209" i="43"/>
  <c r="C209" i="43"/>
  <c r="D208" i="43"/>
  <c r="C208" i="43"/>
  <c r="D207" i="43"/>
  <c r="C207" i="43"/>
  <c r="D206" i="43"/>
  <c r="C206" i="43"/>
  <c r="D205" i="43"/>
  <c r="C205" i="43"/>
  <c r="D204" i="43"/>
  <c r="C204" i="43"/>
  <c r="D203" i="43"/>
  <c r="C203" i="43"/>
  <c r="D202" i="43"/>
  <c r="C202" i="43"/>
  <c r="D201" i="43"/>
  <c r="C201" i="43"/>
  <c r="D200" i="43"/>
  <c r="C200" i="43"/>
  <c r="D199" i="43"/>
  <c r="C199" i="43"/>
  <c r="D198" i="43"/>
  <c r="C198" i="43"/>
  <c r="D197" i="43"/>
  <c r="C197" i="43"/>
  <c r="D196" i="43"/>
  <c r="C196" i="43"/>
  <c r="D195" i="43"/>
  <c r="C195" i="43"/>
  <c r="D194" i="43"/>
  <c r="C194" i="43"/>
  <c r="D193" i="43"/>
  <c r="C193" i="43"/>
  <c r="D192" i="43"/>
  <c r="C192" i="43"/>
  <c r="D191" i="43"/>
  <c r="C191" i="43"/>
  <c r="D190" i="43"/>
  <c r="C190" i="43"/>
  <c r="D189" i="43"/>
  <c r="C189" i="43"/>
  <c r="D188" i="43"/>
  <c r="C188" i="43"/>
  <c r="D187" i="43"/>
  <c r="C187" i="43"/>
  <c r="D186" i="43"/>
  <c r="C186" i="43"/>
  <c r="D185" i="43"/>
  <c r="C185" i="43"/>
  <c r="D184" i="43"/>
  <c r="C184" i="43"/>
  <c r="D183" i="43"/>
  <c r="C183" i="43"/>
  <c r="D182" i="43"/>
  <c r="C182" i="43"/>
  <c r="D181" i="43"/>
  <c r="C181" i="43"/>
  <c r="D180" i="43"/>
  <c r="C180" i="43"/>
  <c r="D179" i="43"/>
  <c r="C179" i="43"/>
  <c r="D178" i="43"/>
  <c r="C178" i="43"/>
  <c r="D177" i="43"/>
  <c r="C177" i="43"/>
  <c r="D176" i="43"/>
  <c r="C176" i="43"/>
  <c r="D175" i="43"/>
  <c r="C175" i="43"/>
  <c r="D174" i="43"/>
  <c r="C174" i="43"/>
  <c r="D173" i="43"/>
  <c r="C173" i="43"/>
  <c r="D172" i="43"/>
  <c r="C172" i="43"/>
  <c r="D171" i="43"/>
  <c r="C171" i="43"/>
  <c r="D170" i="43"/>
  <c r="C170" i="43"/>
  <c r="D169" i="43"/>
  <c r="C169" i="43"/>
  <c r="D168" i="43"/>
  <c r="C168" i="43"/>
  <c r="D167" i="43"/>
  <c r="C167" i="43"/>
  <c r="D166" i="43"/>
  <c r="C166" i="43"/>
  <c r="D165" i="43"/>
  <c r="C165" i="43"/>
  <c r="D164" i="43"/>
  <c r="C164" i="43"/>
  <c r="D163" i="43"/>
  <c r="C163" i="43"/>
  <c r="D162" i="43"/>
  <c r="C162" i="43"/>
  <c r="D161" i="43"/>
  <c r="C161" i="43"/>
  <c r="D160" i="43"/>
  <c r="C160" i="43"/>
  <c r="D159" i="43"/>
  <c r="C159" i="43"/>
  <c r="D158" i="43"/>
  <c r="C158" i="43"/>
  <c r="D157" i="43"/>
  <c r="C157" i="43"/>
  <c r="D156" i="43"/>
  <c r="C156" i="43"/>
  <c r="D155" i="43"/>
  <c r="C155" i="43"/>
  <c r="D154" i="43"/>
  <c r="C154" i="43"/>
  <c r="D153" i="43"/>
  <c r="C153" i="43"/>
  <c r="D152" i="43"/>
  <c r="C152" i="43"/>
  <c r="D151" i="43"/>
  <c r="C151" i="43"/>
  <c r="D150" i="43"/>
  <c r="C150" i="43"/>
  <c r="D149" i="43"/>
  <c r="C149" i="43"/>
  <c r="D148" i="43"/>
  <c r="C148" i="43"/>
  <c r="D147" i="43"/>
  <c r="C147" i="43"/>
  <c r="D146" i="43"/>
  <c r="C146" i="43"/>
  <c r="D145" i="43"/>
  <c r="C145" i="43"/>
  <c r="D144" i="43"/>
  <c r="C144" i="43"/>
  <c r="D143" i="43"/>
  <c r="C143" i="43"/>
  <c r="D142" i="43"/>
  <c r="C142" i="43"/>
  <c r="D141" i="43"/>
  <c r="C141" i="43"/>
  <c r="D140" i="43"/>
  <c r="C140" i="43"/>
  <c r="D139" i="43"/>
  <c r="C139" i="43"/>
  <c r="D138" i="43"/>
  <c r="C138" i="43"/>
  <c r="D137" i="43"/>
  <c r="C137" i="43"/>
  <c r="D136" i="43"/>
  <c r="C136" i="43"/>
  <c r="D135" i="43"/>
  <c r="C135" i="43"/>
  <c r="D134" i="43"/>
  <c r="C134" i="43"/>
  <c r="D133" i="43"/>
  <c r="C133" i="43"/>
  <c r="D132" i="43"/>
  <c r="C132" i="43"/>
  <c r="D131" i="43"/>
  <c r="C131" i="43"/>
  <c r="D130" i="43"/>
  <c r="C130" i="43"/>
  <c r="D129" i="43"/>
  <c r="C129" i="43"/>
  <c r="D128" i="43"/>
  <c r="C128" i="43"/>
  <c r="D127" i="43"/>
  <c r="C127" i="43"/>
  <c r="D126" i="43"/>
  <c r="C126" i="43"/>
  <c r="D125" i="43"/>
  <c r="C125" i="43"/>
  <c r="D124" i="43"/>
  <c r="C124" i="43"/>
  <c r="D123" i="43"/>
  <c r="C123" i="43"/>
  <c r="D122" i="43"/>
  <c r="C122" i="43"/>
  <c r="D121" i="43"/>
  <c r="C121" i="43"/>
  <c r="D120" i="43"/>
  <c r="C120" i="43"/>
  <c r="D119" i="43"/>
  <c r="C119" i="43"/>
  <c r="D118" i="43"/>
  <c r="C118" i="43"/>
  <c r="D117" i="43"/>
  <c r="C117" i="43"/>
  <c r="D116" i="43"/>
  <c r="C116" i="43"/>
  <c r="D115" i="43"/>
  <c r="C115" i="43"/>
  <c r="D114" i="43"/>
  <c r="C114" i="43"/>
  <c r="D113" i="43"/>
  <c r="C113" i="43"/>
  <c r="D112" i="43"/>
  <c r="C112" i="43"/>
  <c r="D111" i="43"/>
  <c r="C111" i="43"/>
  <c r="D110" i="43"/>
  <c r="C110" i="43"/>
  <c r="D109" i="43"/>
  <c r="C109" i="43"/>
  <c r="D108" i="43"/>
  <c r="C108" i="43"/>
  <c r="D107" i="43"/>
  <c r="C107" i="43"/>
  <c r="D106" i="43"/>
  <c r="C106" i="43"/>
  <c r="D105" i="43"/>
  <c r="C105" i="43"/>
  <c r="D104" i="43"/>
  <c r="C104" i="43"/>
  <c r="D103" i="43"/>
  <c r="C103" i="43"/>
  <c r="D102" i="43"/>
  <c r="C102" i="43"/>
  <c r="D101" i="43"/>
  <c r="C101" i="43"/>
  <c r="D100" i="43"/>
  <c r="C100" i="43"/>
  <c r="D99" i="43"/>
  <c r="C99" i="43"/>
  <c r="D98" i="43"/>
  <c r="C98" i="43"/>
  <c r="D97" i="43"/>
  <c r="C97" i="43"/>
  <c r="D96" i="43"/>
  <c r="C96" i="43"/>
  <c r="D95" i="43"/>
  <c r="C95" i="43"/>
  <c r="D94" i="43"/>
  <c r="C94" i="43"/>
  <c r="D93" i="43"/>
  <c r="C93" i="43"/>
  <c r="D92" i="43"/>
  <c r="C92" i="43"/>
  <c r="D91" i="43"/>
  <c r="C91" i="43"/>
  <c r="D90" i="43"/>
  <c r="C90" i="43"/>
  <c r="D89" i="43"/>
  <c r="C89" i="43"/>
  <c r="D88" i="43"/>
  <c r="C88" i="43"/>
  <c r="D87" i="43"/>
  <c r="C87" i="43"/>
  <c r="D86" i="43"/>
  <c r="C86" i="43"/>
  <c r="D85" i="43"/>
  <c r="C85" i="43"/>
  <c r="D84" i="43"/>
  <c r="C84" i="43"/>
  <c r="D83" i="43"/>
  <c r="C83" i="43"/>
  <c r="D82" i="43"/>
  <c r="C82" i="43"/>
  <c r="D81" i="43"/>
  <c r="C81" i="43"/>
  <c r="D80" i="43"/>
  <c r="C80" i="43"/>
  <c r="D79" i="43"/>
  <c r="C79" i="43"/>
  <c r="D78" i="43"/>
  <c r="C78" i="43"/>
  <c r="D77" i="43"/>
  <c r="C77" i="43"/>
  <c r="D76" i="43"/>
  <c r="C76" i="43"/>
  <c r="D75" i="43"/>
  <c r="C75" i="43"/>
  <c r="D74" i="43"/>
  <c r="C74" i="43"/>
  <c r="D73" i="43"/>
  <c r="C73" i="43"/>
  <c r="D72" i="43"/>
  <c r="C72" i="43"/>
  <c r="D71" i="43"/>
  <c r="C71" i="43"/>
  <c r="D70" i="43"/>
  <c r="C70" i="43"/>
  <c r="D69" i="43"/>
  <c r="C69" i="43"/>
  <c r="D68" i="43"/>
  <c r="C68" i="43"/>
  <c r="D67" i="43"/>
  <c r="C67" i="43"/>
  <c r="D66" i="43"/>
  <c r="C66" i="43"/>
  <c r="D65" i="43"/>
  <c r="C65" i="43"/>
  <c r="D64" i="43"/>
  <c r="C64" i="43"/>
  <c r="D63" i="43"/>
  <c r="C63" i="43"/>
  <c r="D62" i="43"/>
  <c r="C62" i="43"/>
  <c r="D61" i="43"/>
  <c r="C61" i="43"/>
  <c r="D60" i="43"/>
  <c r="C60" i="43"/>
  <c r="D59" i="43"/>
  <c r="C59" i="43"/>
  <c r="D58" i="43"/>
  <c r="C58" i="43"/>
  <c r="D57" i="43"/>
  <c r="C57" i="43"/>
  <c r="D56" i="43"/>
  <c r="C56" i="43"/>
  <c r="D55" i="43"/>
  <c r="C55" i="43"/>
  <c r="D54" i="43"/>
  <c r="C54" i="43"/>
  <c r="D53" i="43"/>
  <c r="C53" i="43"/>
  <c r="D52" i="43"/>
  <c r="C52" i="43"/>
  <c r="D51" i="43"/>
  <c r="C51" i="43"/>
  <c r="D50" i="43"/>
  <c r="C50" i="43"/>
  <c r="D49" i="43"/>
  <c r="C49" i="43"/>
  <c r="D48" i="43"/>
  <c r="C48" i="43"/>
  <c r="D47" i="43"/>
  <c r="C47" i="43"/>
  <c r="D46" i="43"/>
  <c r="C46" i="43"/>
  <c r="D45" i="43"/>
  <c r="C45" i="43"/>
  <c r="D44" i="43"/>
  <c r="C44" i="43"/>
  <c r="D43" i="43"/>
  <c r="C43" i="43"/>
  <c r="D42" i="43"/>
  <c r="C42" i="43"/>
  <c r="D41" i="43"/>
  <c r="C41" i="43"/>
  <c r="D40" i="43"/>
  <c r="C40" i="43"/>
  <c r="D39" i="43"/>
  <c r="C39" i="43"/>
  <c r="D38" i="43"/>
  <c r="C38" i="43"/>
  <c r="D37" i="43"/>
  <c r="C37" i="43"/>
  <c r="D36" i="43"/>
  <c r="C36" i="43"/>
  <c r="D35" i="43"/>
  <c r="C35" i="43"/>
  <c r="D34" i="43"/>
  <c r="C34" i="43"/>
  <c r="D33" i="43"/>
  <c r="C33" i="43"/>
  <c r="D32" i="43"/>
  <c r="C32" i="43"/>
  <c r="D31" i="43"/>
  <c r="C31" i="43"/>
  <c r="D30" i="43"/>
  <c r="C30" i="43"/>
  <c r="D29" i="43"/>
  <c r="C29" i="43"/>
  <c r="D28" i="43"/>
  <c r="C28" i="43"/>
  <c r="D27" i="43"/>
  <c r="C27" i="43"/>
  <c r="D26" i="43"/>
  <c r="C26" i="43"/>
  <c r="D25" i="43"/>
  <c r="C25" i="43"/>
  <c r="D24" i="43"/>
  <c r="C24" i="43"/>
  <c r="D23" i="43"/>
  <c r="C23" i="43"/>
  <c r="D22" i="43"/>
  <c r="C22" i="43"/>
  <c r="D21" i="43"/>
  <c r="C21" i="43"/>
  <c r="D20" i="43"/>
  <c r="C20" i="43"/>
  <c r="D19" i="43"/>
  <c r="C19" i="43"/>
  <c r="D18" i="43"/>
  <c r="C18" i="43"/>
  <c r="D17" i="43"/>
  <c r="C17" i="43"/>
  <c r="D16" i="43"/>
  <c r="C16" i="43"/>
  <c r="D15" i="43"/>
  <c r="C15" i="43"/>
  <c r="D14" i="43"/>
  <c r="C14" i="43"/>
  <c r="D13" i="43"/>
  <c r="C13" i="43"/>
  <c r="D12" i="43"/>
  <c r="C12" i="43"/>
  <c r="D11" i="43"/>
  <c r="C11" i="43"/>
  <c r="E10" i="43"/>
  <c r="D10" i="43"/>
  <c r="C10" i="43"/>
  <c r="D9" i="43"/>
  <c r="C9" i="43"/>
  <c r="C42" i="42"/>
  <c r="F29" i="43" s="1"/>
  <c r="C41" i="42"/>
  <c r="E11" i="43" s="1"/>
  <c r="C39" i="42"/>
  <c r="C38" i="42"/>
  <c r="C36" i="42"/>
  <c r="C35" i="42"/>
  <c r="C34" i="42"/>
  <c r="C23" i="44" l="1"/>
  <c r="C25" i="44" s="1"/>
  <c r="C26" i="44" s="1"/>
  <c r="E56" i="43"/>
  <c r="F12" i="43"/>
  <c r="F19" i="43"/>
  <c r="F27" i="43"/>
  <c r="F14" i="43"/>
  <c r="F11" i="43"/>
  <c r="E16" i="43"/>
  <c r="E18" i="43"/>
  <c r="C40" i="42"/>
  <c r="E203" i="43"/>
  <c r="E195" i="43"/>
  <c r="E206" i="43"/>
  <c r="E198" i="43"/>
  <c r="E209" i="43"/>
  <c r="E201" i="43"/>
  <c r="E193" i="43"/>
  <c r="E204" i="43"/>
  <c r="E196" i="43"/>
  <c r="E207" i="43"/>
  <c r="E199" i="43"/>
  <c r="E191" i="43"/>
  <c r="E205" i="43"/>
  <c r="E197" i="43"/>
  <c r="E189" i="43"/>
  <c r="E208" i="43"/>
  <c r="E200" i="43"/>
  <c r="E192" i="43"/>
  <c r="E202" i="43"/>
  <c r="E190" i="43"/>
  <c r="E186" i="43"/>
  <c r="E181" i="43"/>
  <c r="E173" i="43"/>
  <c r="E184" i="43"/>
  <c r="E176" i="43"/>
  <c r="E179" i="43"/>
  <c r="E171" i="43"/>
  <c r="E188" i="43"/>
  <c r="E177" i="43"/>
  <c r="E187" i="43"/>
  <c r="E185" i="43"/>
  <c r="E180" i="43"/>
  <c r="E172" i="43"/>
  <c r="E178" i="43"/>
  <c r="E174" i="43"/>
  <c r="E162" i="43"/>
  <c r="E154" i="43"/>
  <c r="E170" i="43"/>
  <c r="E165" i="43"/>
  <c r="E157" i="43"/>
  <c r="E160" i="43"/>
  <c r="E183" i="43"/>
  <c r="E169" i="43"/>
  <c r="E163" i="43"/>
  <c r="E155" i="43"/>
  <c r="E175" i="43"/>
  <c r="E168" i="43"/>
  <c r="E166" i="43"/>
  <c r="E158" i="43"/>
  <c r="E164" i="43"/>
  <c r="E156" i="43"/>
  <c r="E145" i="43"/>
  <c r="E182" i="43"/>
  <c r="E161" i="43"/>
  <c r="E148" i="43"/>
  <c r="E140" i="43"/>
  <c r="E194" i="43"/>
  <c r="E143" i="43"/>
  <c r="E159" i="43"/>
  <c r="E151" i="43"/>
  <c r="E146" i="43"/>
  <c r="E138" i="43"/>
  <c r="E152" i="43"/>
  <c r="E149" i="43"/>
  <c r="E141" i="43"/>
  <c r="E137" i="43"/>
  <c r="E135" i="43"/>
  <c r="E130" i="43"/>
  <c r="E122" i="43"/>
  <c r="E133" i="43"/>
  <c r="E125" i="43"/>
  <c r="E117" i="43"/>
  <c r="E109" i="43"/>
  <c r="E150" i="43"/>
  <c r="E144" i="43"/>
  <c r="E136" i="43"/>
  <c r="E128" i="43"/>
  <c r="E120" i="43"/>
  <c r="E112" i="43"/>
  <c r="E104" i="43"/>
  <c r="E167" i="43"/>
  <c r="E142" i="43"/>
  <c r="E153" i="43"/>
  <c r="E139" i="43"/>
  <c r="E129" i="43"/>
  <c r="E121" i="43"/>
  <c r="E113" i="43"/>
  <c r="E105" i="43"/>
  <c r="E116" i="43"/>
  <c r="E134" i="43"/>
  <c r="E132" i="43"/>
  <c r="E124" i="43"/>
  <c r="E118" i="43"/>
  <c r="E115" i="43"/>
  <c r="E127" i="43"/>
  <c r="E126" i="43"/>
  <c r="E98" i="43"/>
  <c r="E147" i="43"/>
  <c r="E131" i="43"/>
  <c r="E114" i="43"/>
  <c r="E111" i="43"/>
  <c r="E101" i="43"/>
  <c r="E93" i="43"/>
  <c r="E119" i="43"/>
  <c r="E108" i="43"/>
  <c r="E106" i="43"/>
  <c r="E88" i="43"/>
  <c r="E84" i="43"/>
  <c r="E102" i="43"/>
  <c r="E97" i="43"/>
  <c r="E94" i="43"/>
  <c r="E123" i="43"/>
  <c r="E95" i="43"/>
  <c r="E92" i="43"/>
  <c r="E87" i="43"/>
  <c r="E91" i="43"/>
  <c r="E85" i="43"/>
  <c r="E110" i="43"/>
  <c r="E96" i="43"/>
  <c r="E80" i="43"/>
  <c r="E107" i="43"/>
  <c r="E86" i="43"/>
  <c r="E78" i="43"/>
  <c r="E100" i="43"/>
  <c r="E99" i="43"/>
  <c r="E89" i="43"/>
  <c r="E81" i="43"/>
  <c r="E71" i="43"/>
  <c r="E63" i="43"/>
  <c r="E55" i="43"/>
  <c r="E83" i="43"/>
  <c r="E74" i="43"/>
  <c r="E66" i="43"/>
  <c r="E58" i="43"/>
  <c r="E69" i="43"/>
  <c r="E61" i="43"/>
  <c r="E79" i="43"/>
  <c r="E72" i="43"/>
  <c r="E64" i="43"/>
  <c r="E75" i="43"/>
  <c r="E67" i="43"/>
  <c r="E59" i="43"/>
  <c r="E82" i="43"/>
  <c r="E73" i="43"/>
  <c r="E65" i="43"/>
  <c r="E57" i="43"/>
  <c r="E77" i="43"/>
  <c r="E68" i="43"/>
  <c r="E60" i="43"/>
  <c r="E52" i="43"/>
  <c r="E43" i="43"/>
  <c r="E35" i="43"/>
  <c r="E27" i="43"/>
  <c r="E62" i="43"/>
  <c r="E46" i="43"/>
  <c r="E38" i="43"/>
  <c r="E30" i="43"/>
  <c r="E22" i="43"/>
  <c r="E90" i="43"/>
  <c r="E49" i="43"/>
  <c r="E41" i="43"/>
  <c r="E33" i="43"/>
  <c r="E25" i="43"/>
  <c r="E44" i="43"/>
  <c r="E36" i="43"/>
  <c r="E28" i="43"/>
  <c r="E20" i="43"/>
  <c r="E54" i="43"/>
  <c r="E51" i="43"/>
  <c r="E47" i="43"/>
  <c r="E39" i="43"/>
  <c r="E31" i="43"/>
  <c r="E23" i="43"/>
  <c r="E50" i="43"/>
  <c r="E42" i="43"/>
  <c r="E34" i="43"/>
  <c r="E103" i="43"/>
  <c r="E70" i="43"/>
  <c r="E45" i="43"/>
  <c r="E37" i="43"/>
  <c r="E29" i="43"/>
  <c r="F206" i="43"/>
  <c r="F198" i="43"/>
  <c r="F190" i="43"/>
  <c r="F209" i="43"/>
  <c r="F201" i="43"/>
  <c r="F193" i="43"/>
  <c r="F204" i="43"/>
  <c r="F196" i="43"/>
  <c r="F188" i="43"/>
  <c r="F207" i="43"/>
  <c r="F199" i="43"/>
  <c r="F202" i="43"/>
  <c r="F194" i="43"/>
  <c r="F186" i="43"/>
  <c r="F208" i="43"/>
  <c r="F200" i="43"/>
  <c r="F192" i="43"/>
  <c r="F203" i="43"/>
  <c r="F195" i="43"/>
  <c r="F205" i="43"/>
  <c r="F184" i="43"/>
  <c r="F176" i="43"/>
  <c r="F168" i="43"/>
  <c r="F179" i="43"/>
  <c r="F182" i="43"/>
  <c r="F174" i="43"/>
  <c r="F189" i="43"/>
  <c r="F187" i="43"/>
  <c r="F185" i="43"/>
  <c r="F180" i="43"/>
  <c r="F191" i="43"/>
  <c r="F183" i="43"/>
  <c r="F175" i="43"/>
  <c r="F170" i="43"/>
  <c r="F165" i="43"/>
  <c r="F157" i="43"/>
  <c r="F171" i="43"/>
  <c r="F160" i="43"/>
  <c r="F169" i="43"/>
  <c r="F163" i="43"/>
  <c r="F166" i="43"/>
  <c r="F158" i="43"/>
  <c r="F181" i="43"/>
  <c r="F177" i="43"/>
  <c r="F172" i="43"/>
  <c r="F161" i="43"/>
  <c r="F167" i="43"/>
  <c r="F159" i="43"/>
  <c r="F162" i="43"/>
  <c r="F148" i="43"/>
  <c r="F140" i="43"/>
  <c r="F143" i="43"/>
  <c r="F173" i="43"/>
  <c r="F151" i="43"/>
  <c r="F146" i="43"/>
  <c r="F138" i="43"/>
  <c r="F197" i="43"/>
  <c r="F178" i="43"/>
  <c r="F152" i="43"/>
  <c r="F149" i="43"/>
  <c r="F141" i="43"/>
  <c r="F144" i="43"/>
  <c r="F130" i="43"/>
  <c r="F133" i="43"/>
  <c r="F125" i="43"/>
  <c r="F150" i="43"/>
  <c r="F136" i="43"/>
  <c r="F128" i="43"/>
  <c r="F120" i="43"/>
  <c r="F112" i="43"/>
  <c r="F155" i="43"/>
  <c r="F154" i="43"/>
  <c r="F142" i="43"/>
  <c r="F131" i="43"/>
  <c r="F123" i="43"/>
  <c r="F115" i="43"/>
  <c r="F107" i="43"/>
  <c r="F99" i="43"/>
  <c r="F153" i="43"/>
  <c r="F156" i="43"/>
  <c r="F139" i="43"/>
  <c r="F164" i="43"/>
  <c r="F147" i="43"/>
  <c r="F132" i="43"/>
  <c r="F124" i="43"/>
  <c r="F116" i="43"/>
  <c r="F108" i="43"/>
  <c r="F110" i="43"/>
  <c r="F137" i="43"/>
  <c r="F134" i="43"/>
  <c r="F127" i="43"/>
  <c r="F126" i="43"/>
  <c r="F121" i="43"/>
  <c r="F145" i="43"/>
  <c r="F104" i="43"/>
  <c r="F95" i="43"/>
  <c r="F109" i="43"/>
  <c r="F97" i="43"/>
  <c r="F119" i="43"/>
  <c r="F106" i="43"/>
  <c r="F102" i="43"/>
  <c r="F96" i="43"/>
  <c r="F88" i="43"/>
  <c r="F129" i="43"/>
  <c r="F122" i="43"/>
  <c r="F118" i="43"/>
  <c r="F98" i="43"/>
  <c r="F94" i="43"/>
  <c r="F93" i="43"/>
  <c r="F79" i="43"/>
  <c r="F113" i="43"/>
  <c r="F92" i="43"/>
  <c r="F87" i="43"/>
  <c r="F114" i="43"/>
  <c r="F91" i="43"/>
  <c r="F80" i="43"/>
  <c r="F103" i="43"/>
  <c r="F90" i="43"/>
  <c r="F83" i="43"/>
  <c r="F101" i="43"/>
  <c r="F100" i="43"/>
  <c r="F89" i="43"/>
  <c r="F81" i="43"/>
  <c r="F135" i="43"/>
  <c r="F117" i="43"/>
  <c r="F84" i="43"/>
  <c r="F74" i="43"/>
  <c r="F66" i="43"/>
  <c r="F58" i="43"/>
  <c r="F69" i="43"/>
  <c r="F61" i="43"/>
  <c r="F72" i="43"/>
  <c r="F64" i="43"/>
  <c r="F56" i="43"/>
  <c r="F78" i="43"/>
  <c r="F75" i="43"/>
  <c r="F67" i="43"/>
  <c r="F59" i="43"/>
  <c r="F76" i="43"/>
  <c r="F70" i="43"/>
  <c r="F62" i="43"/>
  <c r="F54" i="43"/>
  <c r="F111" i="43"/>
  <c r="F105" i="43"/>
  <c r="F85" i="43"/>
  <c r="F77" i="43"/>
  <c r="F68" i="43"/>
  <c r="F60" i="43"/>
  <c r="F71" i="43"/>
  <c r="F63" i="43"/>
  <c r="F55" i="43"/>
  <c r="F46" i="43"/>
  <c r="F38" i="43"/>
  <c r="F30" i="43"/>
  <c r="F22" i="43"/>
  <c r="F82" i="43"/>
  <c r="F65" i="43"/>
  <c r="F49" i="43"/>
  <c r="F41" i="43"/>
  <c r="F33" i="43"/>
  <c r="F25" i="43"/>
  <c r="F17" i="43"/>
  <c r="F57" i="43"/>
  <c r="F44" i="43"/>
  <c r="F36" i="43"/>
  <c r="F28" i="43"/>
  <c r="F51" i="43"/>
  <c r="F47" i="43"/>
  <c r="F39" i="43"/>
  <c r="F31" i="43"/>
  <c r="F23" i="43"/>
  <c r="F86" i="43"/>
  <c r="F50" i="43"/>
  <c r="F42" i="43"/>
  <c r="F34" i="43"/>
  <c r="F26" i="43"/>
  <c r="F52" i="43"/>
  <c r="F45" i="43"/>
  <c r="F37" i="43"/>
  <c r="F73" i="43"/>
  <c r="F53" i="43"/>
  <c r="F48" i="43"/>
  <c r="F40" i="43"/>
  <c r="F32" i="43"/>
  <c r="F24" i="43"/>
  <c r="E13" i="43"/>
  <c r="F16" i="43"/>
  <c r="F18" i="43"/>
  <c r="E21" i="43"/>
  <c r="E40" i="43"/>
  <c r="F43" i="43"/>
  <c r="E76" i="43"/>
  <c r="E17" i="43"/>
  <c r="F21" i="43"/>
  <c r="E32" i="43"/>
  <c r="F13" i="43"/>
  <c r="F10" i="43"/>
  <c r="E15" i="43"/>
  <c r="E12" i="43"/>
  <c r="F15" i="43"/>
  <c r="E24" i="43"/>
  <c r="E48" i="43"/>
  <c r="E53" i="43"/>
  <c r="F20" i="43"/>
  <c r="E9" i="43"/>
  <c r="F9" i="43"/>
  <c r="E14" i="43"/>
  <c r="E19" i="43"/>
  <c r="E26" i="43"/>
  <c r="F35" i="43"/>
  <c r="C37" i="42"/>
  <c r="C24" i="44" l="1"/>
  <c r="G209" i="43"/>
  <c r="H209" i="43" s="1"/>
  <c r="G201" i="43"/>
  <c r="H201" i="43" s="1"/>
  <c r="G193" i="43"/>
  <c r="H193" i="43" s="1"/>
  <c r="J193" i="43" s="1"/>
  <c r="G204" i="43"/>
  <c r="H204" i="43" s="1"/>
  <c r="J204" i="43" s="1"/>
  <c r="G196" i="43"/>
  <c r="H196" i="43" s="1"/>
  <c r="J196" i="43" s="1"/>
  <c r="G207" i="43"/>
  <c r="H207" i="43" s="1"/>
  <c r="J207" i="43" s="1"/>
  <c r="G199" i="43"/>
  <c r="H199" i="43" s="1"/>
  <c r="J199" i="43" s="1"/>
  <c r="G191" i="43"/>
  <c r="H191" i="43" s="1"/>
  <c r="G202" i="43"/>
  <c r="H202" i="43" s="1"/>
  <c r="G194" i="43"/>
  <c r="H194" i="43" s="1"/>
  <c r="J194" i="43" s="1"/>
  <c r="G205" i="43"/>
  <c r="H205" i="43" s="1"/>
  <c r="G197" i="43"/>
  <c r="H197" i="43" s="1"/>
  <c r="J197" i="43" s="1"/>
  <c r="G189" i="43"/>
  <c r="H189" i="43" s="1"/>
  <c r="J189" i="43" s="1"/>
  <c r="G203" i="43"/>
  <c r="H203" i="43" s="1"/>
  <c r="J203" i="43" s="1"/>
  <c r="G195" i="43"/>
  <c r="H195" i="43" s="1"/>
  <c r="J195" i="43" s="1"/>
  <c r="G187" i="43"/>
  <c r="H187" i="43" s="1"/>
  <c r="J187" i="43" s="1"/>
  <c r="G206" i="43"/>
  <c r="H206" i="43" s="1"/>
  <c r="G198" i="43"/>
  <c r="H198" i="43" s="1"/>
  <c r="G190" i="43"/>
  <c r="H190" i="43" s="1"/>
  <c r="G208" i="43"/>
  <c r="H208" i="43" s="1"/>
  <c r="G179" i="43"/>
  <c r="H179" i="43" s="1"/>
  <c r="G171" i="43"/>
  <c r="H171" i="43" s="1"/>
  <c r="G182" i="43"/>
  <c r="H182" i="43" s="1"/>
  <c r="G174" i="43"/>
  <c r="H174" i="43" s="1"/>
  <c r="G177" i="43"/>
  <c r="H177" i="43" s="1"/>
  <c r="G183" i="43"/>
  <c r="H183" i="43" s="1"/>
  <c r="G175" i="43"/>
  <c r="H175" i="43" s="1"/>
  <c r="G178" i="43"/>
  <c r="H178" i="43" s="1"/>
  <c r="J178" i="43" s="1"/>
  <c r="G180" i="43"/>
  <c r="H180" i="43" s="1"/>
  <c r="G176" i="43"/>
  <c r="H176" i="43" s="1"/>
  <c r="J176" i="43" s="1"/>
  <c r="G160" i="43"/>
  <c r="H160" i="43" s="1"/>
  <c r="G152" i="43"/>
  <c r="H152" i="43" s="1"/>
  <c r="J152" i="43" s="1"/>
  <c r="G169" i="43"/>
  <c r="H169" i="43" s="1"/>
  <c r="G163" i="43"/>
  <c r="H163" i="43" s="1"/>
  <c r="J163" i="43" s="1"/>
  <c r="G166" i="43"/>
  <c r="H166" i="43" s="1"/>
  <c r="G158" i="43"/>
  <c r="H158" i="43" s="1"/>
  <c r="J158" i="43" s="1"/>
  <c r="G200" i="43"/>
  <c r="H200" i="43" s="1"/>
  <c r="J200" i="43" s="1"/>
  <c r="G186" i="43"/>
  <c r="H186" i="43" s="1"/>
  <c r="G181" i="43"/>
  <c r="H181" i="43" s="1"/>
  <c r="G172" i="43"/>
  <c r="H172" i="43" s="1"/>
  <c r="G168" i="43"/>
  <c r="H168" i="43" s="1"/>
  <c r="G161" i="43"/>
  <c r="H161" i="43" s="1"/>
  <c r="G188" i="43"/>
  <c r="H188" i="43" s="1"/>
  <c r="G185" i="43"/>
  <c r="H185" i="43" s="1"/>
  <c r="J185" i="43" s="1"/>
  <c r="G173" i="43"/>
  <c r="H173" i="43" s="1"/>
  <c r="G164" i="43"/>
  <c r="H164" i="43" s="1"/>
  <c r="J164" i="43" s="1"/>
  <c r="G156" i="43"/>
  <c r="H156" i="43" s="1"/>
  <c r="G162" i="43"/>
  <c r="H162" i="43" s="1"/>
  <c r="G154" i="43"/>
  <c r="H154" i="43" s="1"/>
  <c r="J154" i="43" s="1"/>
  <c r="G184" i="43"/>
  <c r="H184" i="43" s="1"/>
  <c r="G143" i="43"/>
  <c r="H143" i="43" s="1"/>
  <c r="G151" i="43"/>
  <c r="H151" i="43" s="1"/>
  <c r="J151" i="43" s="1"/>
  <c r="G146" i="43"/>
  <c r="H146" i="43" s="1"/>
  <c r="J146" i="43" s="1"/>
  <c r="G159" i="43"/>
  <c r="H159" i="43" s="1"/>
  <c r="G149" i="43"/>
  <c r="H149" i="43" s="1"/>
  <c r="G141" i="43"/>
  <c r="H141" i="43" s="1"/>
  <c r="J141" i="43" s="1"/>
  <c r="G144" i="43"/>
  <c r="H144" i="43" s="1"/>
  <c r="G167" i="43"/>
  <c r="H167" i="43" s="1"/>
  <c r="J167" i="43" s="1"/>
  <c r="G157" i="43"/>
  <c r="H157" i="43" s="1"/>
  <c r="G155" i="43"/>
  <c r="H155" i="43" s="1"/>
  <c r="J155" i="43" s="1"/>
  <c r="G153" i="43"/>
  <c r="H153" i="43" s="1"/>
  <c r="J153" i="43" s="1"/>
  <c r="G147" i="43"/>
  <c r="H147" i="43" s="1"/>
  <c r="G165" i="43"/>
  <c r="H165" i="43" s="1"/>
  <c r="G133" i="43"/>
  <c r="H133" i="43" s="1"/>
  <c r="J133" i="43" s="1"/>
  <c r="G150" i="43"/>
  <c r="H150" i="43" s="1"/>
  <c r="G138" i="43"/>
  <c r="H138" i="43" s="1"/>
  <c r="G136" i="43"/>
  <c r="H136" i="43" s="1"/>
  <c r="G128" i="43"/>
  <c r="H128" i="43" s="1"/>
  <c r="J128" i="43" s="1"/>
  <c r="G148" i="43"/>
  <c r="H148" i="43" s="1"/>
  <c r="G142" i="43"/>
  <c r="H142" i="43" s="1"/>
  <c r="J142" i="43" s="1"/>
  <c r="G131" i="43"/>
  <c r="H131" i="43" s="1"/>
  <c r="G123" i="43"/>
  <c r="H123" i="43" s="1"/>
  <c r="G115" i="43"/>
  <c r="H115" i="43" s="1"/>
  <c r="G107" i="43"/>
  <c r="H107" i="43" s="1"/>
  <c r="J107" i="43" s="1"/>
  <c r="G192" i="43"/>
  <c r="H192" i="43" s="1"/>
  <c r="G170" i="43"/>
  <c r="H170" i="43" s="1"/>
  <c r="J170" i="43" s="1"/>
  <c r="G134" i="43"/>
  <c r="H134" i="43" s="1"/>
  <c r="J134" i="43" s="1"/>
  <c r="G126" i="43"/>
  <c r="H126" i="43" s="1"/>
  <c r="J126" i="43" s="1"/>
  <c r="G118" i="43"/>
  <c r="H118" i="43" s="1"/>
  <c r="J118" i="43" s="1"/>
  <c r="G110" i="43"/>
  <c r="H110" i="43" s="1"/>
  <c r="G102" i="43"/>
  <c r="H102" i="43" s="1"/>
  <c r="G140" i="43"/>
  <c r="H140" i="43" s="1"/>
  <c r="G139" i="43"/>
  <c r="H139" i="43" s="1"/>
  <c r="G145" i="43"/>
  <c r="H145" i="43" s="1"/>
  <c r="J145" i="43" s="1"/>
  <c r="G137" i="43"/>
  <c r="H137" i="43" s="1"/>
  <c r="G135" i="43"/>
  <c r="H135" i="43" s="1"/>
  <c r="G127" i="43"/>
  <c r="H127" i="43" s="1"/>
  <c r="J127" i="43" s="1"/>
  <c r="G119" i="43"/>
  <c r="H119" i="43" s="1"/>
  <c r="G111" i="43"/>
  <c r="H111" i="43" s="1"/>
  <c r="J111" i="43" s="1"/>
  <c r="G103" i="43"/>
  <c r="H103" i="43" s="1"/>
  <c r="G122" i="43"/>
  <c r="H122" i="43" s="1"/>
  <c r="G113" i="43"/>
  <c r="H113" i="43" s="1"/>
  <c r="G132" i="43"/>
  <c r="H132" i="43" s="1"/>
  <c r="G124" i="43"/>
  <c r="H124" i="43" s="1"/>
  <c r="J124" i="43" s="1"/>
  <c r="G130" i="43"/>
  <c r="H130" i="43" s="1"/>
  <c r="J130" i="43" s="1"/>
  <c r="G125" i="43"/>
  <c r="H125" i="43" s="1"/>
  <c r="J125" i="43" s="1"/>
  <c r="G104" i="43"/>
  <c r="H104" i="43" s="1"/>
  <c r="G112" i="43"/>
  <c r="H112" i="43" s="1"/>
  <c r="G109" i="43"/>
  <c r="H109" i="43" s="1"/>
  <c r="G97" i="43"/>
  <c r="H97" i="43" s="1"/>
  <c r="J97" i="43" s="1"/>
  <c r="G120" i="43"/>
  <c r="H120" i="43" s="1"/>
  <c r="J120" i="43" s="1"/>
  <c r="G117" i="43"/>
  <c r="H117" i="43" s="1"/>
  <c r="J117" i="43" s="1"/>
  <c r="G114" i="43"/>
  <c r="H114" i="43" s="1"/>
  <c r="G105" i="43"/>
  <c r="H105" i="43" s="1"/>
  <c r="G101" i="43"/>
  <c r="H101" i="43" s="1"/>
  <c r="J101" i="43" s="1"/>
  <c r="G129" i="43"/>
  <c r="H129" i="43" s="1"/>
  <c r="G108" i="43"/>
  <c r="H108" i="43" s="1"/>
  <c r="G100" i="43"/>
  <c r="H100" i="43" s="1"/>
  <c r="G91" i="43"/>
  <c r="H91" i="43" s="1"/>
  <c r="J91" i="43" s="1"/>
  <c r="G116" i="43"/>
  <c r="H116" i="43" s="1"/>
  <c r="J116" i="43" s="1"/>
  <c r="G92" i="43"/>
  <c r="H92" i="43" s="1"/>
  <c r="J92" i="43" s="1"/>
  <c r="G87" i="43"/>
  <c r="H87" i="43" s="1"/>
  <c r="G82" i="43"/>
  <c r="H82" i="43" s="1"/>
  <c r="J82" i="43" s="1"/>
  <c r="G95" i="43"/>
  <c r="H95" i="43" s="1"/>
  <c r="G85" i="43"/>
  <c r="H85" i="43" s="1"/>
  <c r="J85" i="43" s="1"/>
  <c r="G96" i="43"/>
  <c r="H96" i="43" s="1"/>
  <c r="J96" i="43" s="1"/>
  <c r="G90" i="43"/>
  <c r="H90" i="43" s="1"/>
  <c r="J90" i="43" s="1"/>
  <c r="G83" i="43"/>
  <c r="H83" i="43" s="1"/>
  <c r="J83" i="43" s="1"/>
  <c r="G86" i="43"/>
  <c r="H86" i="43" s="1"/>
  <c r="G78" i="43"/>
  <c r="H78" i="43" s="1"/>
  <c r="J78" i="43" s="1"/>
  <c r="G121" i="43"/>
  <c r="H121" i="43" s="1"/>
  <c r="G99" i="43"/>
  <c r="H99" i="43" s="1"/>
  <c r="G84" i="43"/>
  <c r="H84" i="43" s="1"/>
  <c r="G76" i="43"/>
  <c r="H76" i="43" s="1"/>
  <c r="J76" i="43" s="1"/>
  <c r="G98" i="43"/>
  <c r="H98" i="43" s="1"/>
  <c r="J98" i="43" s="1"/>
  <c r="G94" i="43"/>
  <c r="H94" i="43" s="1"/>
  <c r="J94" i="43" s="1"/>
  <c r="G93" i="43"/>
  <c r="H93" i="43" s="1"/>
  <c r="G88" i="43"/>
  <c r="H88" i="43" s="1"/>
  <c r="G79" i="43"/>
  <c r="H79" i="43" s="1"/>
  <c r="J79" i="43" s="1"/>
  <c r="G69" i="43"/>
  <c r="H69" i="43" s="1"/>
  <c r="G61" i="43"/>
  <c r="H61" i="43" s="1"/>
  <c r="G53" i="43"/>
  <c r="H53" i="43" s="1"/>
  <c r="J53" i="43" s="1"/>
  <c r="G72" i="43"/>
  <c r="H72" i="43" s="1"/>
  <c r="J72" i="43" s="1"/>
  <c r="G64" i="43"/>
  <c r="H64" i="43" s="1"/>
  <c r="J64" i="43" s="1"/>
  <c r="G89" i="43"/>
  <c r="H89" i="43" s="1"/>
  <c r="G81" i="43"/>
  <c r="H81" i="43" s="1"/>
  <c r="G75" i="43"/>
  <c r="H75" i="43" s="1"/>
  <c r="J75" i="43" s="1"/>
  <c r="G67" i="43"/>
  <c r="H67" i="43" s="1"/>
  <c r="G59" i="43"/>
  <c r="H59" i="43" s="1"/>
  <c r="G106" i="43"/>
  <c r="H106" i="43" s="1"/>
  <c r="J106" i="43" s="1"/>
  <c r="G70" i="43"/>
  <c r="H70" i="43" s="1"/>
  <c r="J70" i="43" s="1"/>
  <c r="G62" i="43"/>
  <c r="H62" i="43" s="1"/>
  <c r="J62" i="43" s="1"/>
  <c r="G73" i="43"/>
  <c r="H73" i="43" s="1"/>
  <c r="G65" i="43"/>
  <c r="H65" i="43" s="1"/>
  <c r="G57" i="43"/>
  <c r="H57" i="43" s="1"/>
  <c r="G80" i="43"/>
  <c r="H80" i="43" s="1"/>
  <c r="J80" i="43" s="1"/>
  <c r="G71" i="43"/>
  <c r="H71" i="43" s="1"/>
  <c r="G63" i="43"/>
  <c r="H63" i="43" s="1"/>
  <c r="J63" i="43" s="1"/>
  <c r="G55" i="43"/>
  <c r="H55" i="43" s="1"/>
  <c r="J55" i="43" s="1"/>
  <c r="G74" i="43"/>
  <c r="H74" i="43" s="1"/>
  <c r="J74" i="43" s="1"/>
  <c r="G66" i="43"/>
  <c r="H66" i="43" s="1"/>
  <c r="J66" i="43" s="1"/>
  <c r="G58" i="43"/>
  <c r="H58" i="43" s="1"/>
  <c r="J58" i="43" s="1"/>
  <c r="G49" i="43"/>
  <c r="H49" i="43" s="1"/>
  <c r="G41" i="43"/>
  <c r="H41" i="43" s="1"/>
  <c r="G33" i="43"/>
  <c r="H33" i="43" s="1"/>
  <c r="G25" i="43"/>
  <c r="H25" i="43" s="1"/>
  <c r="J25" i="43" s="1"/>
  <c r="G68" i="43"/>
  <c r="H68" i="43" s="1"/>
  <c r="J68" i="43" s="1"/>
  <c r="G44" i="43"/>
  <c r="H44" i="43" s="1"/>
  <c r="J44" i="43" s="1"/>
  <c r="G36" i="43"/>
  <c r="H36" i="43" s="1"/>
  <c r="G28" i="43"/>
  <c r="H28" i="43" s="1"/>
  <c r="J28" i="43" s="1"/>
  <c r="G20" i="43"/>
  <c r="H20" i="43" s="1"/>
  <c r="G77" i="43"/>
  <c r="H77" i="43" s="1"/>
  <c r="J77" i="43" s="1"/>
  <c r="G51" i="43"/>
  <c r="H51" i="43" s="1"/>
  <c r="G47" i="43"/>
  <c r="H47" i="43" s="1"/>
  <c r="J47" i="43" s="1"/>
  <c r="G39" i="43"/>
  <c r="H39" i="43" s="1"/>
  <c r="G31" i="43"/>
  <c r="H31" i="43" s="1"/>
  <c r="J31" i="43" s="1"/>
  <c r="G23" i="43"/>
  <c r="H23" i="43" s="1"/>
  <c r="G54" i="43"/>
  <c r="H54" i="43" s="1"/>
  <c r="G50" i="43"/>
  <c r="H50" i="43" s="1"/>
  <c r="G42" i="43"/>
  <c r="H42" i="43" s="1"/>
  <c r="G34" i="43"/>
  <c r="H34" i="43" s="1"/>
  <c r="G26" i="43"/>
  <c r="H26" i="43" s="1"/>
  <c r="J26" i="43" s="1"/>
  <c r="G18" i="43"/>
  <c r="H18" i="43" s="1"/>
  <c r="G60" i="43"/>
  <c r="H60" i="43" s="1"/>
  <c r="J60" i="43" s="1"/>
  <c r="G52" i="43"/>
  <c r="H52" i="43" s="1"/>
  <c r="G45" i="43"/>
  <c r="H45" i="43" s="1"/>
  <c r="G37" i="43"/>
  <c r="H37" i="43" s="1"/>
  <c r="J37" i="43" s="1"/>
  <c r="G29" i="43"/>
  <c r="H29" i="43" s="1"/>
  <c r="G21" i="43"/>
  <c r="H21" i="43" s="1"/>
  <c r="G48" i="43"/>
  <c r="H48" i="43" s="1"/>
  <c r="J48" i="43" s="1"/>
  <c r="G40" i="43"/>
  <c r="H40" i="43" s="1"/>
  <c r="J40" i="43" s="1"/>
  <c r="G56" i="43"/>
  <c r="H56" i="43" s="1"/>
  <c r="G43" i="43"/>
  <c r="H43" i="43" s="1"/>
  <c r="J43" i="43" s="1"/>
  <c r="G35" i="43"/>
  <c r="H35" i="43" s="1"/>
  <c r="G27" i="43"/>
  <c r="H27" i="43" s="1"/>
  <c r="J27" i="43" s="1"/>
  <c r="G38" i="43"/>
  <c r="H38" i="43" s="1"/>
  <c r="G12" i="43"/>
  <c r="H12" i="43" s="1"/>
  <c r="G15" i="43"/>
  <c r="H15" i="43" s="1"/>
  <c r="G10" i="43"/>
  <c r="H10" i="43" s="1"/>
  <c r="G9" i="43"/>
  <c r="H9" i="43" s="1"/>
  <c r="J9" i="43" s="1"/>
  <c r="G24" i="43"/>
  <c r="H24" i="43" s="1"/>
  <c r="G32" i="43"/>
  <c r="H32" i="43" s="1"/>
  <c r="G17" i="43"/>
  <c r="H17" i="43" s="1"/>
  <c r="G13" i="43"/>
  <c r="H13" i="43" s="1"/>
  <c r="G22" i="43"/>
  <c r="H22" i="43" s="1"/>
  <c r="J22" i="43" s="1"/>
  <c r="G16" i="43"/>
  <c r="H16" i="43" s="1"/>
  <c r="G46" i="43"/>
  <c r="H46" i="43" s="1"/>
  <c r="J46" i="43" s="1"/>
  <c r="G30" i="43"/>
  <c r="H30" i="43" s="1"/>
  <c r="G11" i="43"/>
  <c r="H11" i="43" s="1"/>
  <c r="G14" i="43"/>
  <c r="H14" i="43" s="1"/>
  <c r="G19" i="43"/>
  <c r="H19" i="43" s="1"/>
  <c r="J19" i="43" s="1"/>
  <c r="K68" i="43" l="1"/>
  <c r="Y68" i="43"/>
  <c r="P68" i="43"/>
  <c r="Z68" i="43"/>
  <c r="K48" i="43"/>
  <c r="Z48" i="43"/>
  <c r="Y48" i="43"/>
  <c r="P48" i="43"/>
  <c r="K63" i="43"/>
  <c r="Z63" i="43"/>
  <c r="Y63" i="43"/>
  <c r="P63" i="43"/>
  <c r="K53" i="43"/>
  <c r="Z53" i="43"/>
  <c r="Y53" i="43"/>
  <c r="P53" i="43"/>
  <c r="K145" i="43"/>
  <c r="Y145" i="43"/>
  <c r="P145" i="43"/>
  <c r="Z145" i="43"/>
  <c r="K155" i="43"/>
  <c r="Y155" i="43"/>
  <c r="P155" i="43"/>
  <c r="Z155" i="43"/>
  <c r="K185" i="43"/>
  <c r="Y185" i="43"/>
  <c r="P185" i="43"/>
  <c r="Z185" i="43"/>
  <c r="K178" i="43"/>
  <c r="P178" i="43"/>
  <c r="Y178" i="43"/>
  <c r="Z178" i="43"/>
  <c r="Y204" i="43"/>
  <c r="K204" i="43"/>
  <c r="P204" i="43"/>
  <c r="Z204" i="43"/>
  <c r="Y70" i="43"/>
  <c r="P70" i="43"/>
  <c r="K70" i="43"/>
  <c r="Z70" i="43"/>
  <c r="Y26" i="43"/>
  <c r="K26" i="43"/>
  <c r="Z26" i="43"/>
  <c r="P26" i="43"/>
  <c r="K106" i="43"/>
  <c r="P106" i="43"/>
  <c r="Y106" i="43"/>
  <c r="Z106" i="43"/>
  <c r="Y76" i="43"/>
  <c r="K76" i="43"/>
  <c r="Z76" i="43"/>
  <c r="P76" i="43"/>
  <c r="Y170" i="43"/>
  <c r="K170" i="43"/>
  <c r="P170" i="43"/>
  <c r="Z170" i="43"/>
  <c r="Y151" i="43"/>
  <c r="K151" i="43"/>
  <c r="Z151" i="43"/>
  <c r="P151" i="43"/>
  <c r="Y158" i="43"/>
  <c r="P158" i="43"/>
  <c r="K158" i="43"/>
  <c r="Z158" i="43"/>
  <c r="K197" i="43"/>
  <c r="Y197" i="43"/>
  <c r="P197" i="43"/>
  <c r="Z197" i="43"/>
  <c r="Y19" i="43"/>
  <c r="P19" i="43"/>
  <c r="K19" i="43"/>
  <c r="Z19" i="43"/>
  <c r="K44" i="43"/>
  <c r="Y44" i="43"/>
  <c r="Z44" i="43"/>
  <c r="P44" i="43"/>
  <c r="Y72" i="43"/>
  <c r="K72" i="43"/>
  <c r="P72" i="43"/>
  <c r="Z72" i="43"/>
  <c r="Y80" i="43"/>
  <c r="K80" i="43"/>
  <c r="Z80" i="43"/>
  <c r="P80" i="43"/>
  <c r="K27" i="43"/>
  <c r="Y27" i="43"/>
  <c r="P27" i="43"/>
  <c r="Z27" i="43"/>
  <c r="Y75" i="43"/>
  <c r="K75" i="43"/>
  <c r="P75" i="43"/>
  <c r="Z75" i="43"/>
  <c r="K79" i="43"/>
  <c r="Y79" i="43"/>
  <c r="P79" i="43"/>
  <c r="Z79" i="43"/>
  <c r="K82" i="43"/>
  <c r="Y82" i="43"/>
  <c r="P82" i="43"/>
  <c r="Z82" i="43"/>
  <c r="Y101" i="43"/>
  <c r="P101" i="43"/>
  <c r="K101" i="43"/>
  <c r="Z101" i="43"/>
  <c r="K111" i="43"/>
  <c r="P111" i="43"/>
  <c r="Y111" i="43"/>
  <c r="Z111" i="43"/>
  <c r="Y154" i="43"/>
  <c r="P154" i="43"/>
  <c r="K154" i="43"/>
  <c r="Z154" i="43"/>
  <c r="K40" i="43"/>
  <c r="Z40" i="43"/>
  <c r="Y40" i="43"/>
  <c r="P40" i="43"/>
  <c r="Z90" i="43"/>
  <c r="Y90" i="43"/>
  <c r="P90" i="43"/>
  <c r="K90" i="43"/>
  <c r="K167" i="43"/>
  <c r="Y167" i="43"/>
  <c r="Z167" i="43"/>
  <c r="P167" i="43"/>
  <c r="K37" i="43"/>
  <c r="Y37" i="43"/>
  <c r="Z37" i="43"/>
  <c r="P37" i="43"/>
  <c r="K58" i="43"/>
  <c r="Y58" i="43"/>
  <c r="Z58" i="43"/>
  <c r="P58" i="43"/>
  <c r="Y125" i="43"/>
  <c r="Z125" i="43"/>
  <c r="K125" i="43"/>
  <c r="P125" i="43"/>
  <c r="Y141" i="43"/>
  <c r="K141" i="43"/>
  <c r="Z141" i="43"/>
  <c r="P141" i="43"/>
  <c r="Y152" i="43"/>
  <c r="K152" i="43"/>
  <c r="Z152" i="43"/>
  <c r="P152" i="43"/>
  <c r="K187" i="43"/>
  <c r="Y187" i="43"/>
  <c r="Z187" i="43"/>
  <c r="P187" i="43"/>
  <c r="K55" i="43"/>
  <c r="Y55" i="43"/>
  <c r="Z55" i="43"/>
  <c r="P55" i="43"/>
  <c r="Y77" i="43"/>
  <c r="K77" i="43"/>
  <c r="Z77" i="43"/>
  <c r="P77" i="43"/>
  <c r="Y163" i="43"/>
  <c r="K163" i="43"/>
  <c r="Z163" i="43"/>
  <c r="P163" i="43"/>
  <c r="K46" i="43"/>
  <c r="Y46" i="43"/>
  <c r="P46" i="43"/>
  <c r="Z46" i="43"/>
  <c r="K9" i="43"/>
  <c r="Z9" i="43"/>
  <c r="Y9" i="43"/>
  <c r="P9" i="43"/>
  <c r="K43" i="43"/>
  <c r="Y43" i="43"/>
  <c r="P43" i="43"/>
  <c r="Z43" i="43"/>
  <c r="Y92" i="43"/>
  <c r="K92" i="43"/>
  <c r="Z92" i="43"/>
  <c r="P92" i="43"/>
  <c r="Y118" i="43"/>
  <c r="K118" i="43"/>
  <c r="Z118" i="43"/>
  <c r="P118" i="43"/>
  <c r="K195" i="43"/>
  <c r="Z195" i="43"/>
  <c r="Y195" i="43"/>
  <c r="P195" i="43"/>
  <c r="K74" i="43"/>
  <c r="P74" i="43"/>
  <c r="Y74" i="43"/>
  <c r="Z74" i="43"/>
  <c r="Y64" i="43"/>
  <c r="K64" i="43"/>
  <c r="P64" i="43"/>
  <c r="Z64" i="43"/>
  <c r="K94" i="43"/>
  <c r="Z94" i="43"/>
  <c r="Y94" i="43"/>
  <c r="P94" i="43"/>
  <c r="Y83" i="43"/>
  <c r="K83" i="43"/>
  <c r="P83" i="43"/>
  <c r="Z83" i="43"/>
  <c r="Y116" i="43"/>
  <c r="P116" i="43"/>
  <c r="K116" i="43"/>
  <c r="Z116" i="43"/>
  <c r="Y117" i="43"/>
  <c r="K117" i="43"/>
  <c r="P117" i="43"/>
  <c r="Z117" i="43"/>
  <c r="K124" i="43"/>
  <c r="Y124" i="43"/>
  <c r="P124" i="43"/>
  <c r="Z124" i="43"/>
  <c r="K164" i="43"/>
  <c r="Z164" i="43"/>
  <c r="Y164" i="43"/>
  <c r="P164" i="43"/>
  <c r="Y176" i="43"/>
  <c r="K176" i="43"/>
  <c r="P176" i="43"/>
  <c r="Z176" i="43"/>
  <c r="K203" i="43"/>
  <c r="Z203" i="43"/>
  <c r="Y203" i="43"/>
  <c r="P203" i="43"/>
  <c r="K60" i="43"/>
  <c r="Y60" i="43"/>
  <c r="Z60" i="43"/>
  <c r="P60" i="43"/>
  <c r="K98" i="43"/>
  <c r="P98" i="43"/>
  <c r="Z98" i="43"/>
  <c r="Y98" i="43"/>
  <c r="Y91" i="43"/>
  <c r="K91" i="43"/>
  <c r="Z91" i="43"/>
  <c r="P91" i="43"/>
  <c r="Y120" i="43"/>
  <c r="K120" i="43"/>
  <c r="Z120" i="43"/>
  <c r="P120" i="43"/>
  <c r="Y134" i="43"/>
  <c r="K134" i="43"/>
  <c r="Z134" i="43"/>
  <c r="P134" i="43"/>
  <c r="K153" i="43"/>
  <c r="P153" i="43"/>
  <c r="Y153" i="43"/>
  <c r="Z153" i="43"/>
  <c r="K146" i="43"/>
  <c r="Y146" i="43"/>
  <c r="Z146" i="43"/>
  <c r="P146" i="43"/>
  <c r="K200" i="43"/>
  <c r="Y200" i="43"/>
  <c r="Z200" i="43"/>
  <c r="P200" i="43"/>
  <c r="K189" i="43"/>
  <c r="Y189" i="43"/>
  <c r="P189" i="43"/>
  <c r="Z189" i="43"/>
  <c r="Y196" i="43"/>
  <c r="K196" i="43"/>
  <c r="Z196" i="43"/>
  <c r="P196" i="43"/>
  <c r="I50" i="43"/>
  <c r="X50" i="43"/>
  <c r="N50" i="43"/>
  <c r="T50" i="43"/>
  <c r="J50" i="43"/>
  <c r="I121" i="43"/>
  <c r="X121" i="43"/>
  <c r="T121" i="43"/>
  <c r="N121" i="43"/>
  <c r="T150" i="43"/>
  <c r="I150" i="43"/>
  <c r="X150" i="43"/>
  <c r="N150" i="43"/>
  <c r="N209" i="43"/>
  <c r="T209" i="43"/>
  <c r="I209" i="43"/>
  <c r="X209" i="43"/>
  <c r="K66" i="43"/>
  <c r="Y66" i="43"/>
  <c r="Z66" i="43"/>
  <c r="P66" i="43"/>
  <c r="I13" i="43"/>
  <c r="X13" i="43"/>
  <c r="J13" i="43"/>
  <c r="L13" i="43" s="1"/>
  <c r="T13" i="43"/>
  <c r="N13" i="43"/>
  <c r="N14" i="43"/>
  <c r="I14" i="43"/>
  <c r="X14" i="43"/>
  <c r="T14" i="43"/>
  <c r="I11" i="43"/>
  <c r="X11" i="43"/>
  <c r="N11" i="43"/>
  <c r="T11" i="43"/>
  <c r="J11" i="43"/>
  <c r="L11" i="43" s="1"/>
  <c r="T32" i="43"/>
  <c r="I32" i="43"/>
  <c r="X32" i="43"/>
  <c r="N32" i="43"/>
  <c r="X12" i="43"/>
  <c r="I12" i="43"/>
  <c r="N12" i="43"/>
  <c r="T12" i="43"/>
  <c r="J12" i="43"/>
  <c r="L12" i="43" s="1"/>
  <c r="X21" i="43"/>
  <c r="I21" i="43"/>
  <c r="N21" i="43"/>
  <c r="T21" i="43"/>
  <c r="I34" i="43"/>
  <c r="X34" i="43"/>
  <c r="T34" i="43"/>
  <c r="N34" i="43"/>
  <c r="J34" i="43"/>
  <c r="L34" i="43" s="1"/>
  <c r="I51" i="43"/>
  <c r="X51" i="43"/>
  <c r="N51" i="43"/>
  <c r="T51" i="43"/>
  <c r="I33" i="43"/>
  <c r="X33" i="43"/>
  <c r="N33" i="43"/>
  <c r="T33" i="43"/>
  <c r="I71" i="43"/>
  <c r="X71" i="43"/>
  <c r="T71" i="43"/>
  <c r="N71" i="43"/>
  <c r="I59" i="43"/>
  <c r="X59" i="43"/>
  <c r="N59" i="43"/>
  <c r="T59" i="43"/>
  <c r="N61" i="43"/>
  <c r="T61" i="43"/>
  <c r="I61" i="43"/>
  <c r="X61" i="43"/>
  <c r="I84" i="43"/>
  <c r="X84" i="43"/>
  <c r="T84" i="43"/>
  <c r="N84" i="43"/>
  <c r="X85" i="43"/>
  <c r="I85" i="43"/>
  <c r="T85" i="43"/>
  <c r="L85" i="43"/>
  <c r="N85" i="43"/>
  <c r="I108" i="43"/>
  <c r="X108" i="43"/>
  <c r="N108" i="43"/>
  <c r="T108" i="43"/>
  <c r="I109" i="43"/>
  <c r="X109" i="43"/>
  <c r="N109" i="43"/>
  <c r="T109" i="43"/>
  <c r="T122" i="43"/>
  <c r="X122" i="43"/>
  <c r="I122" i="43"/>
  <c r="N122" i="43"/>
  <c r="I139" i="43"/>
  <c r="X139" i="43"/>
  <c r="N139" i="43"/>
  <c r="T139" i="43"/>
  <c r="I192" i="43"/>
  <c r="X192" i="43"/>
  <c r="T192" i="43"/>
  <c r="N192" i="43"/>
  <c r="J192" i="43"/>
  <c r="X136" i="43"/>
  <c r="I136" i="43"/>
  <c r="N136" i="43"/>
  <c r="T136" i="43"/>
  <c r="T157" i="43"/>
  <c r="X157" i="43"/>
  <c r="I157" i="43"/>
  <c r="N157" i="43"/>
  <c r="X143" i="43"/>
  <c r="I143" i="43"/>
  <c r="T143" i="43"/>
  <c r="N143" i="43"/>
  <c r="I188" i="43"/>
  <c r="X188" i="43"/>
  <c r="N188" i="43"/>
  <c r="T188" i="43"/>
  <c r="I166" i="43"/>
  <c r="X166" i="43"/>
  <c r="N166" i="43"/>
  <c r="T166" i="43"/>
  <c r="I175" i="43"/>
  <c r="N175" i="43"/>
  <c r="T175" i="43"/>
  <c r="X175" i="43"/>
  <c r="X190" i="43"/>
  <c r="I190" i="43"/>
  <c r="N190" i="43"/>
  <c r="T190" i="43"/>
  <c r="I205" i="43"/>
  <c r="X205" i="43"/>
  <c r="N205" i="43"/>
  <c r="T205" i="43"/>
  <c r="N193" i="43"/>
  <c r="T193" i="43"/>
  <c r="I193" i="43"/>
  <c r="X193" i="43"/>
  <c r="L193" i="43"/>
  <c r="I49" i="43"/>
  <c r="X49" i="43"/>
  <c r="T49" i="43"/>
  <c r="N49" i="43"/>
  <c r="X104" i="43"/>
  <c r="I104" i="43"/>
  <c r="N104" i="43"/>
  <c r="T104" i="43"/>
  <c r="I168" i="43"/>
  <c r="X168" i="43"/>
  <c r="T168" i="43"/>
  <c r="N168" i="43"/>
  <c r="K130" i="43"/>
  <c r="P130" i="43"/>
  <c r="Z130" i="43"/>
  <c r="Y130" i="43"/>
  <c r="K142" i="43"/>
  <c r="Y142" i="43"/>
  <c r="P142" i="43"/>
  <c r="Z142" i="43"/>
  <c r="I10" i="43"/>
  <c r="X10" i="43"/>
  <c r="T10" i="43"/>
  <c r="N10" i="43"/>
  <c r="I17" i="43"/>
  <c r="X17" i="43"/>
  <c r="N17" i="43"/>
  <c r="T17" i="43"/>
  <c r="J17" i="43"/>
  <c r="N30" i="43"/>
  <c r="T30" i="43"/>
  <c r="X30" i="43"/>
  <c r="I30" i="43"/>
  <c r="T24" i="43"/>
  <c r="I24" i="43"/>
  <c r="X24" i="43"/>
  <c r="N24" i="43"/>
  <c r="N38" i="43"/>
  <c r="T38" i="43"/>
  <c r="I38" i="43"/>
  <c r="X38" i="43"/>
  <c r="I29" i="43"/>
  <c r="X29" i="43"/>
  <c r="T29" i="43"/>
  <c r="N29" i="43"/>
  <c r="I42" i="43"/>
  <c r="X42" i="43"/>
  <c r="N42" i="43"/>
  <c r="T42" i="43"/>
  <c r="X77" i="43"/>
  <c r="I77" i="43"/>
  <c r="L77" i="43"/>
  <c r="T77" i="43"/>
  <c r="N77" i="43"/>
  <c r="I41" i="43"/>
  <c r="X41" i="43"/>
  <c r="N41" i="43"/>
  <c r="T41" i="43"/>
  <c r="I80" i="43"/>
  <c r="N80" i="43"/>
  <c r="T80" i="43"/>
  <c r="X80" i="43"/>
  <c r="L80" i="43"/>
  <c r="I67" i="43"/>
  <c r="X67" i="43"/>
  <c r="N67" i="43"/>
  <c r="T67" i="43"/>
  <c r="N69" i="43"/>
  <c r="T69" i="43"/>
  <c r="I69" i="43"/>
  <c r="X69" i="43"/>
  <c r="T99" i="43"/>
  <c r="I99" i="43"/>
  <c r="X99" i="43"/>
  <c r="N99" i="43"/>
  <c r="N95" i="43"/>
  <c r="X95" i="43"/>
  <c r="T95" i="43"/>
  <c r="I95" i="43"/>
  <c r="I129" i="43"/>
  <c r="X129" i="43"/>
  <c r="T129" i="43"/>
  <c r="N129" i="43"/>
  <c r="X112" i="43"/>
  <c r="I112" i="43"/>
  <c r="N112" i="43"/>
  <c r="T112" i="43"/>
  <c r="J112" i="43"/>
  <c r="N103" i="43"/>
  <c r="X103" i="43"/>
  <c r="I103" i="43"/>
  <c r="T103" i="43"/>
  <c r="N140" i="43"/>
  <c r="I140" i="43"/>
  <c r="X140" i="43"/>
  <c r="T140" i="43"/>
  <c r="T107" i="43"/>
  <c r="X107" i="43"/>
  <c r="I107" i="43"/>
  <c r="N107" i="43"/>
  <c r="L107" i="43"/>
  <c r="X138" i="43"/>
  <c r="T138" i="43"/>
  <c r="I138" i="43"/>
  <c r="N138" i="43"/>
  <c r="I167" i="43"/>
  <c r="X167" i="43"/>
  <c r="L167" i="43"/>
  <c r="T167" i="43"/>
  <c r="N167" i="43"/>
  <c r="I184" i="43"/>
  <c r="X184" i="43"/>
  <c r="N184" i="43"/>
  <c r="T184" i="43"/>
  <c r="I161" i="43"/>
  <c r="X161" i="43"/>
  <c r="N161" i="43"/>
  <c r="T161" i="43"/>
  <c r="X163" i="43"/>
  <c r="I163" i="43"/>
  <c r="T163" i="43"/>
  <c r="L163" i="43"/>
  <c r="N163" i="43"/>
  <c r="I183" i="43"/>
  <c r="N183" i="43"/>
  <c r="X183" i="43"/>
  <c r="T183" i="43"/>
  <c r="X198" i="43"/>
  <c r="I198" i="43"/>
  <c r="N198" i="43"/>
  <c r="T198" i="43"/>
  <c r="I194" i="43"/>
  <c r="X194" i="43"/>
  <c r="N194" i="43"/>
  <c r="T194" i="43"/>
  <c r="L194" i="43"/>
  <c r="N201" i="43"/>
  <c r="T201" i="43"/>
  <c r="I201" i="43"/>
  <c r="X201" i="43"/>
  <c r="J205" i="43"/>
  <c r="L205" i="43" s="1"/>
  <c r="J138" i="43"/>
  <c r="L138" i="43" s="1"/>
  <c r="J67" i="43"/>
  <c r="J198" i="43"/>
  <c r="J30" i="43"/>
  <c r="J190" i="43"/>
  <c r="J136" i="43"/>
  <c r="J201" i="43"/>
  <c r="J49" i="43"/>
  <c r="I27" i="43"/>
  <c r="X27" i="43"/>
  <c r="N27" i="43"/>
  <c r="T27" i="43"/>
  <c r="L27" i="43"/>
  <c r="I57" i="43"/>
  <c r="X57" i="43"/>
  <c r="N57" i="43"/>
  <c r="T57" i="43"/>
  <c r="I102" i="43"/>
  <c r="X102" i="43"/>
  <c r="N102" i="43"/>
  <c r="T102" i="43"/>
  <c r="I177" i="43"/>
  <c r="X177" i="43"/>
  <c r="N177" i="43"/>
  <c r="T177" i="43"/>
  <c r="Y126" i="43"/>
  <c r="K126" i="43"/>
  <c r="Z126" i="43"/>
  <c r="P126" i="43"/>
  <c r="Y207" i="43"/>
  <c r="P207" i="43"/>
  <c r="K207" i="43"/>
  <c r="Z207" i="43"/>
  <c r="Y199" i="43"/>
  <c r="P199" i="43"/>
  <c r="K199" i="43"/>
  <c r="Z199" i="43"/>
  <c r="Z194" i="43"/>
  <c r="Y194" i="43"/>
  <c r="K194" i="43"/>
  <c r="P194" i="43"/>
  <c r="K193" i="43"/>
  <c r="Y193" i="43"/>
  <c r="P193" i="43"/>
  <c r="Z193" i="43"/>
  <c r="K128" i="43"/>
  <c r="Y128" i="43"/>
  <c r="Z128" i="43"/>
  <c r="P128" i="43"/>
  <c r="I35" i="43"/>
  <c r="X35" i="43"/>
  <c r="N35" i="43"/>
  <c r="T35" i="43"/>
  <c r="I45" i="43"/>
  <c r="X45" i="43"/>
  <c r="N45" i="43"/>
  <c r="T45" i="43"/>
  <c r="N54" i="43"/>
  <c r="X54" i="43"/>
  <c r="I54" i="43"/>
  <c r="T54" i="43"/>
  <c r="X28" i="43"/>
  <c r="I28" i="43"/>
  <c r="N28" i="43"/>
  <c r="T28" i="43"/>
  <c r="L28" i="43"/>
  <c r="X58" i="43"/>
  <c r="I58" i="43"/>
  <c r="N58" i="43"/>
  <c r="L58" i="43"/>
  <c r="T58" i="43"/>
  <c r="I65" i="43"/>
  <c r="X65" i="43"/>
  <c r="N65" i="43"/>
  <c r="T65" i="43"/>
  <c r="I81" i="43"/>
  <c r="X81" i="43"/>
  <c r="N81" i="43"/>
  <c r="T81" i="43"/>
  <c r="X88" i="43"/>
  <c r="I88" i="43"/>
  <c r="T88" i="43"/>
  <c r="N88" i="43"/>
  <c r="J88" i="43"/>
  <c r="T78" i="43"/>
  <c r="X78" i="43"/>
  <c r="I78" i="43"/>
  <c r="N78" i="43"/>
  <c r="L78" i="43"/>
  <c r="X87" i="43"/>
  <c r="N87" i="43"/>
  <c r="I87" i="43"/>
  <c r="T87" i="43"/>
  <c r="X105" i="43"/>
  <c r="I105" i="43"/>
  <c r="T105" i="43"/>
  <c r="N105" i="43"/>
  <c r="J105" i="43"/>
  <c r="I125" i="43"/>
  <c r="X125" i="43"/>
  <c r="L125" i="43"/>
  <c r="T125" i="43"/>
  <c r="N125" i="43"/>
  <c r="X119" i="43"/>
  <c r="I119" i="43"/>
  <c r="T119" i="43"/>
  <c r="N119" i="43"/>
  <c r="X110" i="43"/>
  <c r="I110" i="43"/>
  <c r="N110" i="43"/>
  <c r="T110" i="43"/>
  <c r="X123" i="43"/>
  <c r="I123" i="43"/>
  <c r="T123" i="43"/>
  <c r="N123" i="43"/>
  <c r="J123" i="43"/>
  <c r="I133" i="43"/>
  <c r="X133" i="43"/>
  <c r="T133" i="43"/>
  <c r="L133" i="43"/>
  <c r="N133" i="43"/>
  <c r="I141" i="43"/>
  <c r="X141" i="43"/>
  <c r="T141" i="43"/>
  <c r="N141" i="43"/>
  <c r="L141" i="43"/>
  <c r="I162" i="43"/>
  <c r="X162" i="43"/>
  <c r="N162" i="43"/>
  <c r="T162" i="43"/>
  <c r="X172" i="43"/>
  <c r="I172" i="43"/>
  <c r="T172" i="43"/>
  <c r="N172" i="43"/>
  <c r="I152" i="43"/>
  <c r="X152" i="43"/>
  <c r="T152" i="43"/>
  <c r="L152" i="43"/>
  <c r="N152" i="43"/>
  <c r="X174" i="43"/>
  <c r="N174" i="43"/>
  <c r="T174" i="43"/>
  <c r="I174" i="43"/>
  <c r="I187" i="43"/>
  <c r="X187" i="43"/>
  <c r="T187" i="43"/>
  <c r="N187" i="43"/>
  <c r="L187" i="43"/>
  <c r="I191" i="43"/>
  <c r="X191" i="43"/>
  <c r="T191" i="43"/>
  <c r="N191" i="43"/>
  <c r="J29" i="43"/>
  <c r="L29" i="43" s="1"/>
  <c r="J188" i="43"/>
  <c r="L188" i="43" s="1"/>
  <c r="J139" i="43"/>
  <c r="J38" i="43"/>
  <c r="J45" i="43"/>
  <c r="L45" i="43" s="1"/>
  <c r="J119" i="43"/>
  <c r="J184" i="43"/>
  <c r="L184" i="43" s="1"/>
  <c r="J71" i="43"/>
  <c r="L71" i="43" s="1"/>
  <c r="J42" i="43"/>
  <c r="L42" i="43" s="1"/>
  <c r="I37" i="43"/>
  <c r="X37" i="43"/>
  <c r="N37" i="43"/>
  <c r="T37" i="43"/>
  <c r="L37" i="43"/>
  <c r="T82" i="43"/>
  <c r="I82" i="43"/>
  <c r="X82" i="43"/>
  <c r="N82" i="43"/>
  <c r="L82" i="43"/>
  <c r="I144" i="43"/>
  <c r="X144" i="43"/>
  <c r="T144" i="43"/>
  <c r="N144" i="43"/>
  <c r="J144" i="43"/>
  <c r="L144" i="43" s="1"/>
  <c r="I202" i="43"/>
  <c r="X202" i="43"/>
  <c r="T202" i="43"/>
  <c r="N202" i="43"/>
  <c r="Y133" i="43"/>
  <c r="K133" i="43"/>
  <c r="Z133" i="43"/>
  <c r="P133" i="43"/>
  <c r="Y97" i="43"/>
  <c r="K97" i="43"/>
  <c r="P97" i="43"/>
  <c r="Z97" i="43"/>
  <c r="K127" i="43"/>
  <c r="Y127" i="43"/>
  <c r="P127" i="43"/>
  <c r="Z127" i="43"/>
  <c r="K107" i="43"/>
  <c r="P107" i="43"/>
  <c r="Z107" i="43"/>
  <c r="Y107" i="43"/>
  <c r="K96" i="43"/>
  <c r="Y96" i="43"/>
  <c r="P96" i="43"/>
  <c r="Z96" i="43"/>
  <c r="K25" i="43"/>
  <c r="Y25" i="43"/>
  <c r="Z25" i="43"/>
  <c r="P25" i="43"/>
  <c r="J10" i="43"/>
  <c r="L10" i="43" s="1"/>
  <c r="T16" i="43"/>
  <c r="I16" i="43"/>
  <c r="X16" i="43"/>
  <c r="N16" i="43"/>
  <c r="J16" i="43"/>
  <c r="L16" i="43" s="1"/>
  <c r="Y47" i="43"/>
  <c r="K47" i="43"/>
  <c r="Z47" i="43"/>
  <c r="P47" i="43"/>
  <c r="I43" i="43"/>
  <c r="X43" i="43"/>
  <c r="N43" i="43"/>
  <c r="T43" i="43"/>
  <c r="L43" i="43"/>
  <c r="I52" i="43"/>
  <c r="X52" i="43"/>
  <c r="N52" i="43"/>
  <c r="T52" i="43"/>
  <c r="I23" i="43"/>
  <c r="X23" i="43"/>
  <c r="T23" i="43"/>
  <c r="N23" i="43"/>
  <c r="J23" i="43"/>
  <c r="X36" i="43"/>
  <c r="I36" i="43"/>
  <c r="T36" i="43"/>
  <c r="N36" i="43"/>
  <c r="X66" i="43"/>
  <c r="I66" i="43"/>
  <c r="T66" i="43"/>
  <c r="L66" i="43"/>
  <c r="N66" i="43"/>
  <c r="I73" i="43"/>
  <c r="X73" i="43"/>
  <c r="N73" i="43"/>
  <c r="T73" i="43"/>
  <c r="I89" i="43"/>
  <c r="T89" i="43"/>
  <c r="X89" i="43"/>
  <c r="N89" i="43"/>
  <c r="X93" i="43"/>
  <c r="N93" i="43"/>
  <c r="I93" i="43"/>
  <c r="T93" i="43"/>
  <c r="X86" i="43"/>
  <c r="N86" i="43"/>
  <c r="I86" i="43"/>
  <c r="T86" i="43"/>
  <c r="X92" i="43"/>
  <c r="N92" i="43"/>
  <c r="I92" i="43"/>
  <c r="T92" i="43"/>
  <c r="L92" i="43"/>
  <c r="T114" i="43"/>
  <c r="X114" i="43"/>
  <c r="N114" i="43"/>
  <c r="I114" i="43"/>
  <c r="N130" i="43"/>
  <c r="X130" i="43"/>
  <c r="I130" i="43"/>
  <c r="L130" i="43"/>
  <c r="T130" i="43"/>
  <c r="T127" i="43"/>
  <c r="I127" i="43"/>
  <c r="X127" i="43"/>
  <c r="N127" i="43"/>
  <c r="L127" i="43"/>
  <c r="X118" i="43"/>
  <c r="I118" i="43"/>
  <c r="T118" i="43"/>
  <c r="L118" i="43"/>
  <c r="N118" i="43"/>
  <c r="I131" i="43"/>
  <c r="X131" i="43"/>
  <c r="T131" i="43"/>
  <c r="N131" i="43"/>
  <c r="T165" i="43"/>
  <c r="X165" i="43"/>
  <c r="I165" i="43"/>
  <c r="N165" i="43"/>
  <c r="I149" i="43"/>
  <c r="X149" i="43"/>
  <c r="T149" i="43"/>
  <c r="N149" i="43"/>
  <c r="I156" i="43"/>
  <c r="X156" i="43"/>
  <c r="T156" i="43"/>
  <c r="N156" i="43"/>
  <c r="I181" i="43"/>
  <c r="X181" i="43"/>
  <c r="N181" i="43"/>
  <c r="T181" i="43"/>
  <c r="N160" i="43"/>
  <c r="I160" i="43"/>
  <c r="X160" i="43"/>
  <c r="T160" i="43"/>
  <c r="X182" i="43"/>
  <c r="N182" i="43"/>
  <c r="T182" i="43"/>
  <c r="I182" i="43"/>
  <c r="T195" i="43"/>
  <c r="I195" i="43"/>
  <c r="N195" i="43"/>
  <c r="X195" i="43"/>
  <c r="L195" i="43"/>
  <c r="I199" i="43"/>
  <c r="X199" i="43"/>
  <c r="N199" i="43"/>
  <c r="T199" i="43"/>
  <c r="L199" i="43"/>
  <c r="J156" i="43"/>
  <c r="L156" i="43" s="1"/>
  <c r="J182" i="43"/>
  <c r="L182" i="43" s="1"/>
  <c r="J109" i="43"/>
  <c r="L109" i="43" s="1"/>
  <c r="J52" i="43"/>
  <c r="L52" i="43" s="1"/>
  <c r="J174" i="43"/>
  <c r="L174" i="43" s="1"/>
  <c r="J114" i="43"/>
  <c r="L114" i="43" s="1"/>
  <c r="J57" i="43"/>
  <c r="J209" i="43"/>
  <c r="L209" i="43" s="1"/>
  <c r="J121" i="43"/>
  <c r="J65" i="43"/>
  <c r="J160" i="43"/>
  <c r="L160" i="43" s="1"/>
  <c r="J73" i="43"/>
  <c r="L73" i="43" s="1"/>
  <c r="X20" i="43"/>
  <c r="I20" i="43"/>
  <c r="T20" i="43"/>
  <c r="N20" i="43"/>
  <c r="I101" i="43"/>
  <c r="N101" i="43"/>
  <c r="X101" i="43"/>
  <c r="L101" i="43"/>
  <c r="T101" i="43"/>
  <c r="X154" i="43"/>
  <c r="I154" i="43"/>
  <c r="T154" i="43"/>
  <c r="L154" i="43"/>
  <c r="N154" i="43"/>
  <c r="K78" i="43"/>
  <c r="Y78" i="43"/>
  <c r="Z78" i="43"/>
  <c r="P78" i="43"/>
  <c r="Y85" i="43"/>
  <c r="K85" i="43"/>
  <c r="P85" i="43"/>
  <c r="Z85" i="43"/>
  <c r="Y31" i="43"/>
  <c r="K31" i="43"/>
  <c r="Z31" i="43"/>
  <c r="P31" i="43"/>
  <c r="K22" i="43"/>
  <c r="Z22" i="43"/>
  <c r="P22" i="43"/>
  <c r="Y22" i="43"/>
  <c r="Y62" i="43"/>
  <c r="P62" i="43"/>
  <c r="K62" i="43"/>
  <c r="Z62" i="43"/>
  <c r="Y28" i="43"/>
  <c r="K28" i="43"/>
  <c r="P28" i="43"/>
  <c r="Z28" i="43"/>
  <c r="J20" i="43"/>
  <c r="L20" i="43" s="1"/>
  <c r="N22" i="43"/>
  <c r="T22" i="43"/>
  <c r="X22" i="43"/>
  <c r="I22" i="43"/>
  <c r="L22" i="43"/>
  <c r="X56" i="43"/>
  <c r="I56" i="43"/>
  <c r="T56" i="43"/>
  <c r="N56" i="43"/>
  <c r="I60" i="43"/>
  <c r="X60" i="43"/>
  <c r="L60" i="43"/>
  <c r="T60" i="43"/>
  <c r="N60" i="43"/>
  <c r="I31" i="43"/>
  <c r="X31" i="43"/>
  <c r="T31" i="43"/>
  <c r="L31" i="43"/>
  <c r="N31" i="43"/>
  <c r="X44" i="43"/>
  <c r="I44" i="43"/>
  <c r="N44" i="43"/>
  <c r="T44" i="43"/>
  <c r="L44" i="43"/>
  <c r="X74" i="43"/>
  <c r="I74" i="43"/>
  <c r="N74" i="43"/>
  <c r="T74" i="43"/>
  <c r="L74" i="43"/>
  <c r="I62" i="43"/>
  <c r="X62" i="43"/>
  <c r="N62" i="43"/>
  <c r="T62" i="43"/>
  <c r="L62" i="43"/>
  <c r="X64" i="43"/>
  <c r="I64" i="43"/>
  <c r="T64" i="43"/>
  <c r="L64" i="43"/>
  <c r="N64" i="43"/>
  <c r="X94" i="43"/>
  <c r="N94" i="43"/>
  <c r="T94" i="43"/>
  <c r="I94" i="43"/>
  <c r="L94" i="43"/>
  <c r="X83" i="43"/>
  <c r="I83" i="43"/>
  <c r="L83" i="43"/>
  <c r="T83" i="43"/>
  <c r="N83" i="43"/>
  <c r="I116" i="43"/>
  <c r="X116" i="43"/>
  <c r="T116" i="43"/>
  <c r="L116" i="43"/>
  <c r="N116" i="43"/>
  <c r="I117" i="43"/>
  <c r="N117" i="43"/>
  <c r="X117" i="43"/>
  <c r="T117" i="43"/>
  <c r="L117" i="43"/>
  <c r="I124" i="43"/>
  <c r="X124" i="43"/>
  <c r="T124" i="43"/>
  <c r="L124" i="43"/>
  <c r="N124" i="43"/>
  <c r="T135" i="43"/>
  <c r="N135" i="43"/>
  <c r="I135" i="43"/>
  <c r="X135" i="43"/>
  <c r="I126" i="43"/>
  <c r="X126" i="43"/>
  <c r="N126" i="43"/>
  <c r="L126" i="43"/>
  <c r="T126" i="43"/>
  <c r="T142" i="43"/>
  <c r="I142" i="43"/>
  <c r="X142" i="43"/>
  <c r="N142" i="43"/>
  <c r="L142" i="43"/>
  <c r="I147" i="43"/>
  <c r="X147" i="43"/>
  <c r="T147" i="43"/>
  <c r="N147" i="43"/>
  <c r="J147" i="43"/>
  <c r="L147" i="43" s="1"/>
  <c r="I159" i="43"/>
  <c r="X159" i="43"/>
  <c r="T159" i="43"/>
  <c r="N159" i="43"/>
  <c r="J159" i="43"/>
  <c r="L159" i="43" s="1"/>
  <c r="I164" i="43"/>
  <c r="X164" i="43"/>
  <c r="T164" i="43"/>
  <c r="N164" i="43"/>
  <c r="L164" i="43"/>
  <c r="X186" i="43"/>
  <c r="I186" i="43"/>
  <c r="T186" i="43"/>
  <c r="N186" i="43"/>
  <c r="J186" i="43"/>
  <c r="L186" i="43" s="1"/>
  <c r="I176" i="43"/>
  <c r="X176" i="43"/>
  <c r="N176" i="43"/>
  <c r="T176" i="43"/>
  <c r="L176" i="43"/>
  <c r="X171" i="43"/>
  <c r="I171" i="43"/>
  <c r="N171" i="43"/>
  <c r="T171" i="43"/>
  <c r="T203" i="43"/>
  <c r="I203" i="43"/>
  <c r="N203" i="43"/>
  <c r="X203" i="43"/>
  <c r="L203" i="43"/>
  <c r="I207" i="43"/>
  <c r="X207" i="43"/>
  <c r="N207" i="43"/>
  <c r="T207" i="43"/>
  <c r="L207" i="43"/>
  <c r="J168" i="43"/>
  <c r="J108" i="43"/>
  <c r="J41" i="43"/>
  <c r="L41" i="43" s="1"/>
  <c r="J110" i="43"/>
  <c r="J33" i="43"/>
  <c r="J175" i="43"/>
  <c r="J122" i="43"/>
  <c r="J24" i="43"/>
  <c r="J89" i="43"/>
  <c r="L89" i="43" s="1"/>
  <c r="J14" i="43"/>
  <c r="J165" i="43"/>
  <c r="L165" i="43" s="1"/>
  <c r="J143" i="43"/>
  <c r="J171" i="43"/>
  <c r="L171" i="43" s="1"/>
  <c r="J102" i="43"/>
  <c r="L102" i="43" s="1"/>
  <c r="J36" i="43"/>
  <c r="L36" i="43" s="1"/>
  <c r="J161" i="43"/>
  <c r="J84" i="43"/>
  <c r="J149" i="43"/>
  <c r="N46" i="43"/>
  <c r="T46" i="43"/>
  <c r="I46" i="43"/>
  <c r="X46" i="43"/>
  <c r="L46" i="43"/>
  <c r="X79" i="43"/>
  <c r="I79" i="43"/>
  <c r="L79" i="43"/>
  <c r="T79" i="43"/>
  <c r="N79" i="43"/>
  <c r="I115" i="43"/>
  <c r="X115" i="43"/>
  <c r="T115" i="43"/>
  <c r="N115" i="43"/>
  <c r="X206" i="43"/>
  <c r="I206" i="43"/>
  <c r="T206" i="43"/>
  <c r="N206" i="43"/>
  <c r="J206" i="43"/>
  <c r="I18" i="43"/>
  <c r="X18" i="43"/>
  <c r="T18" i="43"/>
  <c r="N18" i="43"/>
  <c r="J18" i="43"/>
  <c r="L18" i="43" s="1"/>
  <c r="I39" i="43"/>
  <c r="X39" i="43"/>
  <c r="T39" i="43"/>
  <c r="N39" i="43"/>
  <c r="J39" i="43"/>
  <c r="L39" i="43" s="1"/>
  <c r="I68" i="43"/>
  <c r="X68" i="43"/>
  <c r="N68" i="43"/>
  <c r="L68" i="43"/>
  <c r="T68" i="43"/>
  <c r="I55" i="43"/>
  <c r="X55" i="43"/>
  <c r="T55" i="43"/>
  <c r="L55" i="43"/>
  <c r="N55" i="43"/>
  <c r="I70" i="43"/>
  <c r="X70" i="43"/>
  <c r="N70" i="43"/>
  <c r="T70" i="43"/>
  <c r="L70" i="43"/>
  <c r="X72" i="43"/>
  <c r="I72" i="43"/>
  <c r="N72" i="43"/>
  <c r="T72" i="43"/>
  <c r="L72" i="43"/>
  <c r="N98" i="43"/>
  <c r="T98" i="43"/>
  <c r="X98" i="43"/>
  <c r="I98" i="43"/>
  <c r="L98" i="43"/>
  <c r="I90" i="43"/>
  <c r="X90" i="43"/>
  <c r="N90" i="43"/>
  <c r="L90" i="43"/>
  <c r="T90" i="43"/>
  <c r="I91" i="43"/>
  <c r="X91" i="43"/>
  <c r="N91" i="43"/>
  <c r="T91" i="43"/>
  <c r="L91" i="43"/>
  <c r="I120" i="43"/>
  <c r="T120" i="43"/>
  <c r="X120" i="43"/>
  <c r="N120" i="43"/>
  <c r="L120" i="43"/>
  <c r="I132" i="43"/>
  <c r="X132" i="43"/>
  <c r="N132" i="43"/>
  <c r="T132" i="43"/>
  <c r="X137" i="43"/>
  <c r="N137" i="43"/>
  <c r="I137" i="43"/>
  <c r="T137" i="43"/>
  <c r="J137" i="43"/>
  <c r="I134" i="43"/>
  <c r="X134" i="43"/>
  <c r="L134" i="43"/>
  <c r="N134" i="43"/>
  <c r="T134" i="43"/>
  <c r="N148" i="43"/>
  <c r="I148" i="43"/>
  <c r="X148" i="43"/>
  <c r="T148" i="43"/>
  <c r="J148" i="43"/>
  <c r="L148" i="43" s="1"/>
  <c r="I153" i="43"/>
  <c r="X153" i="43"/>
  <c r="N153" i="43"/>
  <c r="T153" i="43"/>
  <c r="L153" i="43"/>
  <c r="X146" i="43"/>
  <c r="I146" i="43"/>
  <c r="L146" i="43"/>
  <c r="N146" i="43"/>
  <c r="T146" i="43"/>
  <c r="T173" i="43"/>
  <c r="I173" i="43"/>
  <c r="X173" i="43"/>
  <c r="N173" i="43"/>
  <c r="T200" i="43"/>
  <c r="I200" i="43"/>
  <c r="X200" i="43"/>
  <c r="L200" i="43"/>
  <c r="N200" i="43"/>
  <c r="I180" i="43"/>
  <c r="X180" i="43"/>
  <c r="N180" i="43"/>
  <c r="J180" i="43"/>
  <c r="L180" i="43" s="1"/>
  <c r="T180" i="43"/>
  <c r="I179" i="43"/>
  <c r="T179" i="43"/>
  <c r="X179" i="43"/>
  <c r="N179" i="43"/>
  <c r="I189" i="43"/>
  <c r="N189" i="43"/>
  <c r="X189" i="43"/>
  <c r="T189" i="43"/>
  <c r="L189" i="43"/>
  <c r="X196" i="43"/>
  <c r="I196" i="43"/>
  <c r="L196" i="43"/>
  <c r="N196" i="43"/>
  <c r="T196" i="43"/>
  <c r="J191" i="43"/>
  <c r="L191" i="43" s="1"/>
  <c r="J104" i="43"/>
  <c r="L104" i="43" s="1"/>
  <c r="J51" i="43"/>
  <c r="L51" i="43" s="1"/>
  <c r="J179" i="43"/>
  <c r="L179" i="43" s="1"/>
  <c r="J95" i="43"/>
  <c r="L95" i="43" s="1"/>
  <c r="J166" i="43"/>
  <c r="L166" i="43" s="1"/>
  <c r="J87" i="43"/>
  <c r="J177" i="43"/>
  <c r="J69" i="43"/>
  <c r="L69" i="43" s="1"/>
  <c r="J157" i="43"/>
  <c r="L157" i="43" s="1"/>
  <c r="J181" i="43"/>
  <c r="J81" i="43"/>
  <c r="L81" i="43" s="1"/>
  <c r="J135" i="43"/>
  <c r="J172" i="43"/>
  <c r="J93" i="43"/>
  <c r="J56" i="43"/>
  <c r="J35" i="43"/>
  <c r="L35" i="43" s="1"/>
  <c r="T9" i="43"/>
  <c r="I9" i="43"/>
  <c r="X9" i="43"/>
  <c r="N9" i="43"/>
  <c r="L9" i="43"/>
  <c r="I75" i="43"/>
  <c r="X75" i="43"/>
  <c r="L75" i="43"/>
  <c r="N75" i="43"/>
  <c r="T75" i="43"/>
  <c r="N111" i="43"/>
  <c r="X111" i="43"/>
  <c r="I111" i="43"/>
  <c r="T111" i="43"/>
  <c r="L111" i="43"/>
  <c r="I169" i="43"/>
  <c r="X169" i="43"/>
  <c r="N169" i="43"/>
  <c r="T169" i="43"/>
  <c r="X19" i="43"/>
  <c r="N19" i="43"/>
  <c r="I19" i="43"/>
  <c r="L19" i="43"/>
  <c r="T19" i="43"/>
  <c r="T40" i="43"/>
  <c r="I40" i="43"/>
  <c r="X40" i="43"/>
  <c r="N40" i="43"/>
  <c r="L40" i="43"/>
  <c r="X15" i="43"/>
  <c r="I15" i="43"/>
  <c r="N15" i="43"/>
  <c r="T15" i="43"/>
  <c r="T48" i="43"/>
  <c r="I48" i="43"/>
  <c r="X48" i="43"/>
  <c r="N48" i="43"/>
  <c r="L48" i="43"/>
  <c r="I26" i="43"/>
  <c r="X26" i="43"/>
  <c r="T26" i="43"/>
  <c r="N26" i="43"/>
  <c r="L26" i="43"/>
  <c r="I47" i="43"/>
  <c r="X47" i="43"/>
  <c r="T47" i="43"/>
  <c r="N47" i="43"/>
  <c r="L47" i="43"/>
  <c r="I25" i="43"/>
  <c r="X25" i="43"/>
  <c r="T25" i="43"/>
  <c r="L25" i="43"/>
  <c r="N25" i="43"/>
  <c r="T63" i="43"/>
  <c r="I63" i="43"/>
  <c r="X63" i="43"/>
  <c r="L63" i="43"/>
  <c r="N63" i="43"/>
  <c r="X106" i="43"/>
  <c r="N106" i="43"/>
  <c r="T106" i="43"/>
  <c r="I106" i="43"/>
  <c r="L106" i="43"/>
  <c r="X53" i="43"/>
  <c r="N53" i="43"/>
  <c r="I53" i="43"/>
  <c r="T53" i="43"/>
  <c r="L53" i="43"/>
  <c r="I76" i="43"/>
  <c r="T76" i="43"/>
  <c r="N76" i="43"/>
  <c r="X76" i="43"/>
  <c r="L76" i="43"/>
  <c r="I96" i="43"/>
  <c r="X96" i="43"/>
  <c r="T96" i="43"/>
  <c r="L96" i="43"/>
  <c r="N96" i="43"/>
  <c r="I100" i="43"/>
  <c r="X100" i="43"/>
  <c r="N100" i="43"/>
  <c r="T100" i="43"/>
  <c r="X97" i="43"/>
  <c r="I97" i="43"/>
  <c r="T97" i="43"/>
  <c r="L97" i="43"/>
  <c r="N97" i="43"/>
  <c r="I113" i="43"/>
  <c r="X113" i="43"/>
  <c r="T113" i="43"/>
  <c r="N113" i="43"/>
  <c r="I145" i="43"/>
  <c r="N145" i="43"/>
  <c r="X145" i="43"/>
  <c r="T145" i="43"/>
  <c r="L145" i="43"/>
  <c r="X170" i="43"/>
  <c r="N170" i="43"/>
  <c r="I170" i="43"/>
  <c r="L170" i="43"/>
  <c r="T170" i="43"/>
  <c r="X128" i="43"/>
  <c r="I128" i="43"/>
  <c r="N128" i="43"/>
  <c r="L128" i="43"/>
  <c r="T128" i="43"/>
  <c r="X155" i="43"/>
  <c r="I155" i="43"/>
  <c r="N155" i="43"/>
  <c r="L155" i="43"/>
  <c r="T155" i="43"/>
  <c r="X151" i="43"/>
  <c r="I151" i="43"/>
  <c r="N151" i="43"/>
  <c r="L151" i="43"/>
  <c r="T151" i="43"/>
  <c r="I185" i="43"/>
  <c r="T185" i="43"/>
  <c r="X185" i="43"/>
  <c r="N185" i="43"/>
  <c r="L185" i="43"/>
  <c r="I158" i="43"/>
  <c r="X158" i="43"/>
  <c r="N158" i="43"/>
  <c r="T158" i="43"/>
  <c r="L158" i="43"/>
  <c r="X178" i="43"/>
  <c r="N178" i="43"/>
  <c r="I178" i="43"/>
  <c r="L178" i="43"/>
  <c r="T178" i="43"/>
  <c r="T208" i="43"/>
  <c r="I208" i="43"/>
  <c r="X208" i="43"/>
  <c r="N208" i="43"/>
  <c r="J208" i="43"/>
  <c r="L208" i="43" s="1"/>
  <c r="I197" i="43"/>
  <c r="X197" i="43"/>
  <c r="N197" i="43"/>
  <c r="L197" i="43"/>
  <c r="T197" i="43"/>
  <c r="X204" i="43"/>
  <c r="I204" i="43"/>
  <c r="T204" i="43"/>
  <c r="L204" i="43"/>
  <c r="N204" i="43"/>
  <c r="J169" i="43"/>
  <c r="L169" i="43" s="1"/>
  <c r="J113" i="43"/>
  <c r="L113" i="43" s="1"/>
  <c r="J15" i="43"/>
  <c r="L15" i="43" s="1"/>
  <c r="J183" i="43"/>
  <c r="L183" i="43" s="1"/>
  <c r="J129" i="43"/>
  <c r="J32" i="43"/>
  <c r="L32" i="43" s="1"/>
  <c r="J162" i="43"/>
  <c r="L162" i="43" s="1"/>
  <c r="J100" i="43"/>
  <c r="L100" i="43" s="1"/>
  <c r="J132" i="43"/>
  <c r="L132" i="43" s="1"/>
  <c r="J131" i="43"/>
  <c r="L131" i="43" s="1"/>
  <c r="J59" i="43"/>
  <c r="L59" i="43" s="1"/>
  <c r="J115" i="43"/>
  <c r="L115" i="43" s="1"/>
  <c r="J140" i="43"/>
  <c r="L140" i="43" s="1"/>
  <c r="J61" i="43"/>
  <c r="J86" i="43"/>
  <c r="J173" i="43"/>
  <c r="L173" i="43" s="1"/>
  <c r="J103" i="43"/>
  <c r="L103" i="43" s="1"/>
  <c r="J21" i="43"/>
  <c r="J99" i="43"/>
  <c r="J54" i="43"/>
  <c r="J202" i="43"/>
  <c r="L202" i="43" s="1"/>
  <c r="J150" i="43"/>
  <c r="L150" i="43" s="1"/>
  <c r="AA95" i="43" l="1"/>
  <c r="R95" i="43"/>
  <c r="M95" i="43"/>
  <c r="M162" i="43"/>
  <c r="AA162" i="43"/>
  <c r="R162" i="43"/>
  <c r="AA174" i="43"/>
  <c r="R174" i="43"/>
  <c r="M174" i="43"/>
  <c r="M188" i="43"/>
  <c r="AA188" i="43"/>
  <c r="R188" i="43"/>
  <c r="AA150" i="43"/>
  <c r="R150" i="43"/>
  <c r="M150" i="43"/>
  <c r="AA32" i="43"/>
  <c r="R32" i="43"/>
  <c r="M32" i="43"/>
  <c r="AA208" i="43"/>
  <c r="M208" i="43"/>
  <c r="R208" i="43"/>
  <c r="AA51" i="43"/>
  <c r="M51" i="43"/>
  <c r="R51" i="43"/>
  <c r="AA29" i="43"/>
  <c r="M29" i="43"/>
  <c r="R29" i="43"/>
  <c r="M140" i="43"/>
  <c r="AA140" i="43"/>
  <c r="R140" i="43"/>
  <c r="M20" i="43"/>
  <c r="AA20" i="43"/>
  <c r="R20" i="43"/>
  <c r="AA183" i="43"/>
  <c r="R183" i="43"/>
  <c r="M183" i="43"/>
  <c r="R10" i="43"/>
  <c r="M10" i="43"/>
  <c r="AA10" i="43"/>
  <c r="M184" i="43"/>
  <c r="AA184" i="43"/>
  <c r="R184" i="43"/>
  <c r="M104" i="43"/>
  <c r="AA104" i="43"/>
  <c r="R104" i="43"/>
  <c r="M109" i="43"/>
  <c r="R109" i="43"/>
  <c r="AA109" i="43"/>
  <c r="M191" i="43"/>
  <c r="AA191" i="43"/>
  <c r="R191" i="43"/>
  <c r="M15" i="43"/>
  <c r="AA15" i="43"/>
  <c r="R15" i="43"/>
  <c r="M160" i="43"/>
  <c r="AA160" i="43"/>
  <c r="R160" i="43"/>
  <c r="M35" i="43"/>
  <c r="AA35" i="43"/>
  <c r="R35" i="43"/>
  <c r="M59" i="43"/>
  <c r="AA59" i="43"/>
  <c r="R59" i="43"/>
  <c r="M113" i="43"/>
  <c r="R113" i="43"/>
  <c r="AA113" i="43"/>
  <c r="M103" i="43"/>
  <c r="AA103" i="43"/>
  <c r="R103" i="43"/>
  <c r="AA132" i="43"/>
  <c r="M132" i="43"/>
  <c r="R132" i="43"/>
  <c r="M166" i="43"/>
  <c r="AA166" i="43"/>
  <c r="R166" i="43"/>
  <c r="AA186" i="43"/>
  <c r="M186" i="43"/>
  <c r="R186" i="43"/>
  <c r="M157" i="43"/>
  <c r="AA157" i="43"/>
  <c r="R157" i="43"/>
  <c r="M18" i="43"/>
  <c r="R18" i="43"/>
  <c r="AA18" i="43"/>
  <c r="M165" i="43"/>
  <c r="AA165" i="43"/>
  <c r="R165" i="43"/>
  <c r="AA114" i="43"/>
  <c r="R114" i="43"/>
  <c r="M114" i="43"/>
  <c r="AA13" i="43"/>
  <c r="M13" i="43"/>
  <c r="R13" i="43"/>
  <c r="K61" i="43"/>
  <c r="Y61" i="43"/>
  <c r="Z61" i="43"/>
  <c r="P61" i="43"/>
  <c r="M9" i="43"/>
  <c r="R9" i="43"/>
  <c r="AA9" i="43"/>
  <c r="M173" i="43"/>
  <c r="AA173" i="43"/>
  <c r="R173" i="43"/>
  <c r="K24" i="43"/>
  <c r="Z24" i="43"/>
  <c r="Y24" i="43"/>
  <c r="P24" i="43"/>
  <c r="U135" i="43"/>
  <c r="O135" i="43"/>
  <c r="V78" i="43"/>
  <c r="Q78" i="43"/>
  <c r="AA16" i="43"/>
  <c r="M16" i="43"/>
  <c r="R16" i="43"/>
  <c r="O119" i="43"/>
  <c r="U119" i="43"/>
  <c r="U81" i="43"/>
  <c r="O81" i="43"/>
  <c r="Q199" i="43"/>
  <c r="V199" i="43"/>
  <c r="O102" i="43"/>
  <c r="U102" i="43"/>
  <c r="L24" i="43"/>
  <c r="O193" i="43"/>
  <c r="U193" i="43"/>
  <c r="U84" i="43"/>
  <c r="O84" i="43"/>
  <c r="U32" i="43"/>
  <c r="O32" i="43"/>
  <c r="Z202" i="43"/>
  <c r="Y202" i="43"/>
  <c r="K202" i="43"/>
  <c r="P202" i="43"/>
  <c r="K135" i="43"/>
  <c r="Z135" i="43"/>
  <c r="P135" i="43"/>
  <c r="Y135" i="43"/>
  <c r="U173" i="43"/>
  <c r="O173" i="43"/>
  <c r="K206" i="43"/>
  <c r="Y206" i="43"/>
  <c r="P206" i="43"/>
  <c r="Z206" i="43"/>
  <c r="AA182" i="43"/>
  <c r="R182" i="43"/>
  <c r="M182" i="43"/>
  <c r="U66" i="43"/>
  <c r="O66" i="43"/>
  <c r="U16" i="43"/>
  <c r="O16" i="43"/>
  <c r="Y105" i="43"/>
  <c r="K105" i="43"/>
  <c r="P105" i="43"/>
  <c r="Z105" i="43"/>
  <c r="Y190" i="43"/>
  <c r="K190" i="43"/>
  <c r="Z190" i="43"/>
  <c r="P190" i="43"/>
  <c r="O161" i="43"/>
  <c r="U161" i="43"/>
  <c r="U24" i="43"/>
  <c r="O24" i="43"/>
  <c r="U139" i="43"/>
  <c r="O139" i="43"/>
  <c r="K173" i="43"/>
  <c r="Y173" i="43"/>
  <c r="P173" i="43"/>
  <c r="Z173" i="43"/>
  <c r="O204" i="43"/>
  <c r="U204" i="43"/>
  <c r="M96" i="43"/>
  <c r="AA96" i="43"/>
  <c r="R96" i="43"/>
  <c r="O25" i="43"/>
  <c r="U25" i="43"/>
  <c r="O48" i="43"/>
  <c r="U48" i="43"/>
  <c r="AA111" i="43"/>
  <c r="M111" i="43"/>
  <c r="R111" i="43"/>
  <c r="Y56" i="43"/>
  <c r="K56" i="43"/>
  <c r="P56" i="43"/>
  <c r="Z56" i="43"/>
  <c r="Y177" i="43"/>
  <c r="K177" i="43"/>
  <c r="Z177" i="43"/>
  <c r="P177" i="43"/>
  <c r="O189" i="43"/>
  <c r="U189" i="43"/>
  <c r="Y180" i="43"/>
  <c r="K180" i="43"/>
  <c r="Z180" i="43"/>
  <c r="P180" i="43"/>
  <c r="O146" i="43"/>
  <c r="U146" i="43"/>
  <c r="O134" i="43"/>
  <c r="U134" i="43"/>
  <c r="O137" i="43"/>
  <c r="U137" i="43"/>
  <c r="U120" i="43"/>
  <c r="O120" i="43"/>
  <c r="R70" i="43"/>
  <c r="AA70" i="43"/>
  <c r="M70" i="43"/>
  <c r="O39" i="43"/>
  <c r="U39" i="43"/>
  <c r="AA79" i="43"/>
  <c r="M79" i="43"/>
  <c r="R79" i="43"/>
  <c r="AB79" i="43" s="1"/>
  <c r="Y149" i="43"/>
  <c r="K149" i="43"/>
  <c r="Z149" i="43"/>
  <c r="P149" i="43"/>
  <c r="K14" i="43"/>
  <c r="Y14" i="43"/>
  <c r="Z14" i="43"/>
  <c r="P14" i="43"/>
  <c r="Y108" i="43"/>
  <c r="K108" i="43"/>
  <c r="Z108" i="43"/>
  <c r="P108" i="43"/>
  <c r="AA147" i="43"/>
  <c r="M147" i="43"/>
  <c r="R147" i="43"/>
  <c r="AA94" i="43"/>
  <c r="M94" i="43"/>
  <c r="R94" i="43"/>
  <c r="AA60" i="43"/>
  <c r="M60" i="43"/>
  <c r="R60" i="43"/>
  <c r="AB60" i="43" s="1"/>
  <c r="M22" i="43"/>
  <c r="AA22" i="43"/>
  <c r="R22" i="43"/>
  <c r="AB22" i="43" s="1"/>
  <c r="O20" i="43"/>
  <c r="U20" i="43"/>
  <c r="Y121" i="43"/>
  <c r="K121" i="43"/>
  <c r="Z121" i="43"/>
  <c r="P121" i="43"/>
  <c r="K156" i="43"/>
  <c r="Z156" i="43"/>
  <c r="Y156" i="43"/>
  <c r="P156" i="43"/>
  <c r="U195" i="43"/>
  <c r="O195" i="43"/>
  <c r="L149" i="43"/>
  <c r="O73" i="43"/>
  <c r="U73" i="43"/>
  <c r="O36" i="43"/>
  <c r="U36" i="43"/>
  <c r="M43" i="43"/>
  <c r="AA43" i="43"/>
  <c r="R43" i="43"/>
  <c r="AB43" i="43" s="1"/>
  <c r="V25" i="43"/>
  <c r="Q25" i="43"/>
  <c r="O202" i="43"/>
  <c r="U202" i="43"/>
  <c r="M144" i="43"/>
  <c r="AA144" i="43"/>
  <c r="R144" i="43"/>
  <c r="AA37" i="43"/>
  <c r="M37" i="43"/>
  <c r="R37" i="43"/>
  <c r="AB37" i="43" s="1"/>
  <c r="K119" i="43"/>
  <c r="P119" i="43"/>
  <c r="Y119" i="43"/>
  <c r="Z119" i="43"/>
  <c r="O123" i="43"/>
  <c r="U123" i="43"/>
  <c r="M125" i="43"/>
  <c r="AA125" i="43"/>
  <c r="R125" i="43"/>
  <c r="O65" i="43"/>
  <c r="U65" i="43"/>
  <c r="M28" i="43"/>
  <c r="AA28" i="43"/>
  <c r="R28" i="43"/>
  <c r="AB28" i="43" s="1"/>
  <c r="Q126" i="43"/>
  <c r="V126" i="43"/>
  <c r="O57" i="43"/>
  <c r="U57" i="43"/>
  <c r="K49" i="43"/>
  <c r="Z49" i="43"/>
  <c r="Y49" i="43"/>
  <c r="P49" i="43"/>
  <c r="K205" i="43"/>
  <c r="Y205" i="43"/>
  <c r="P205" i="43"/>
  <c r="Z205" i="43"/>
  <c r="O194" i="43"/>
  <c r="U194" i="43"/>
  <c r="U184" i="43"/>
  <c r="O184" i="43"/>
  <c r="U112" i="43"/>
  <c r="O112" i="43"/>
  <c r="AA77" i="43"/>
  <c r="M77" i="43"/>
  <c r="R77" i="43"/>
  <c r="AB77" i="43" s="1"/>
  <c r="Q142" i="43"/>
  <c r="V142" i="43"/>
  <c r="O168" i="43"/>
  <c r="U168" i="43"/>
  <c r="L190" i="43"/>
  <c r="O175" i="43"/>
  <c r="U175" i="43"/>
  <c r="U188" i="43"/>
  <c r="O188" i="43"/>
  <c r="O136" i="43"/>
  <c r="U136" i="43"/>
  <c r="O33" i="43"/>
  <c r="U33" i="43"/>
  <c r="Y34" i="43"/>
  <c r="K34" i="43"/>
  <c r="Z34" i="43"/>
  <c r="P34" i="43"/>
  <c r="O21" i="43"/>
  <c r="U21" i="43"/>
  <c r="U14" i="43"/>
  <c r="O14" i="43"/>
  <c r="V196" i="43"/>
  <c r="Q196" i="43"/>
  <c r="Q200" i="43"/>
  <c r="V200" i="43"/>
  <c r="V120" i="43"/>
  <c r="Q120" i="43"/>
  <c r="Q203" i="43"/>
  <c r="V203" i="43"/>
  <c r="Q164" i="43"/>
  <c r="V164" i="43"/>
  <c r="Q195" i="43"/>
  <c r="V195" i="43"/>
  <c r="V92" i="43"/>
  <c r="Q92" i="43"/>
  <c r="V9" i="43"/>
  <c r="Q9" i="43"/>
  <c r="V163" i="43"/>
  <c r="Q163" i="43"/>
  <c r="Q55" i="43"/>
  <c r="V55" i="43"/>
  <c r="Q152" i="43"/>
  <c r="V152" i="43"/>
  <c r="V125" i="43"/>
  <c r="Q125" i="43"/>
  <c r="Q37" i="43"/>
  <c r="V37" i="43"/>
  <c r="Q53" i="43"/>
  <c r="V53" i="43"/>
  <c r="Q48" i="43"/>
  <c r="V48" i="43"/>
  <c r="M128" i="43"/>
  <c r="AA128" i="43"/>
  <c r="R128" i="43"/>
  <c r="AB128" i="43" s="1"/>
  <c r="O40" i="43"/>
  <c r="U40" i="43"/>
  <c r="M179" i="43"/>
  <c r="AA179" i="43"/>
  <c r="R179" i="43"/>
  <c r="O70" i="43"/>
  <c r="AB70" i="43"/>
  <c r="U70" i="43"/>
  <c r="R62" i="43"/>
  <c r="AA62" i="43"/>
  <c r="M62" i="43"/>
  <c r="M92" i="43"/>
  <c r="AA92" i="43"/>
  <c r="R92" i="43"/>
  <c r="AB92" i="43" s="1"/>
  <c r="M133" i="43"/>
  <c r="R133" i="43"/>
  <c r="AB133" i="43" s="1"/>
  <c r="AA133" i="43"/>
  <c r="Y136" i="43"/>
  <c r="K136" i="43"/>
  <c r="P136" i="43"/>
  <c r="Z136" i="43"/>
  <c r="O49" i="43"/>
  <c r="U49" i="43"/>
  <c r="Y50" i="43"/>
  <c r="K50" i="43"/>
  <c r="Z50" i="43"/>
  <c r="P50" i="43"/>
  <c r="V154" i="43"/>
  <c r="Q154" i="43"/>
  <c r="Q158" i="43"/>
  <c r="V158" i="43"/>
  <c r="V178" i="43"/>
  <c r="Q178" i="43"/>
  <c r="O128" i="43"/>
  <c r="U128" i="43"/>
  <c r="K95" i="43"/>
  <c r="Z95" i="43"/>
  <c r="P95" i="43"/>
  <c r="AB95" i="43" s="1"/>
  <c r="Y95" i="43"/>
  <c r="M46" i="43"/>
  <c r="AA46" i="43"/>
  <c r="R46" i="43"/>
  <c r="AB94" i="43"/>
  <c r="O94" i="43"/>
  <c r="U94" i="43"/>
  <c r="AA127" i="43"/>
  <c r="M127" i="43"/>
  <c r="R127" i="43"/>
  <c r="AB127" i="43" s="1"/>
  <c r="K139" i="43"/>
  <c r="Y139" i="43"/>
  <c r="Z139" i="43"/>
  <c r="P139" i="43"/>
  <c r="U172" i="43"/>
  <c r="O172" i="43"/>
  <c r="M12" i="43"/>
  <c r="AA12" i="43"/>
  <c r="R12" i="43"/>
  <c r="Y21" i="43"/>
  <c r="K21" i="43"/>
  <c r="P21" i="43"/>
  <c r="Z21" i="43"/>
  <c r="Y100" i="43"/>
  <c r="K100" i="43"/>
  <c r="P100" i="43"/>
  <c r="Z100" i="43"/>
  <c r="AA151" i="43"/>
  <c r="M151" i="43"/>
  <c r="R151" i="43"/>
  <c r="AB151" i="43" s="1"/>
  <c r="K86" i="43"/>
  <c r="Y86" i="43"/>
  <c r="P86" i="43"/>
  <c r="Z86" i="43"/>
  <c r="K162" i="43"/>
  <c r="Y162" i="43"/>
  <c r="P162" i="43"/>
  <c r="Z162" i="43"/>
  <c r="M204" i="43"/>
  <c r="AA204" i="43"/>
  <c r="R204" i="43"/>
  <c r="AB204" i="43" s="1"/>
  <c r="AA178" i="43"/>
  <c r="R178" i="43"/>
  <c r="AB178" i="43" s="1"/>
  <c r="M178" i="43"/>
  <c r="O151" i="43"/>
  <c r="U151" i="43"/>
  <c r="O170" i="43"/>
  <c r="U170" i="43"/>
  <c r="U113" i="43"/>
  <c r="O113" i="43"/>
  <c r="AA53" i="43"/>
  <c r="M53" i="43"/>
  <c r="R53" i="43"/>
  <c r="AB53" i="43" s="1"/>
  <c r="U106" i="43"/>
  <c r="O106" i="43"/>
  <c r="M25" i="43"/>
  <c r="AA25" i="43"/>
  <c r="R25" i="43"/>
  <c r="AB25" i="43" s="1"/>
  <c r="AA40" i="43"/>
  <c r="R40" i="43"/>
  <c r="M40" i="43"/>
  <c r="O19" i="43"/>
  <c r="U19" i="43"/>
  <c r="Y93" i="43"/>
  <c r="K93" i="43"/>
  <c r="Z93" i="43"/>
  <c r="P93" i="43"/>
  <c r="K87" i="43"/>
  <c r="Y87" i="43"/>
  <c r="P87" i="43"/>
  <c r="Z87" i="43"/>
  <c r="O196" i="43"/>
  <c r="U196" i="43"/>
  <c r="U180" i="43"/>
  <c r="O180" i="43"/>
  <c r="M146" i="43"/>
  <c r="AA146" i="43"/>
  <c r="R146" i="43"/>
  <c r="AB146" i="43" s="1"/>
  <c r="K148" i="43"/>
  <c r="Z148" i="43"/>
  <c r="Y148" i="43"/>
  <c r="P148" i="43"/>
  <c r="AA134" i="43"/>
  <c r="M134" i="43"/>
  <c r="R134" i="43"/>
  <c r="AB134" i="43" s="1"/>
  <c r="M39" i="43"/>
  <c r="AA39" i="43"/>
  <c r="R39" i="43"/>
  <c r="O115" i="43"/>
  <c r="U115" i="43"/>
  <c r="Y84" i="43"/>
  <c r="K84" i="43"/>
  <c r="P84" i="43"/>
  <c r="Z84" i="43"/>
  <c r="Y89" i="43"/>
  <c r="K89" i="43"/>
  <c r="Z89" i="43"/>
  <c r="P89" i="43"/>
  <c r="Z168" i="43"/>
  <c r="Y168" i="43"/>
  <c r="P168" i="43"/>
  <c r="K168" i="43"/>
  <c r="U203" i="43"/>
  <c r="O203" i="43"/>
  <c r="M176" i="43"/>
  <c r="AA176" i="43"/>
  <c r="R176" i="43"/>
  <c r="K159" i="43"/>
  <c r="Y159" i="43"/>
  <c r="Z159" i="43"/>
  <c r="P159" i="43"/>
  <c r="O147" i="43"/>
  <c r="U147" i="43"/>
  <c r="M117" i="43"/>
  <c r="AA117" i="43"/>
  <c r="R117" i="43"/>
  <c r="AB117" i="43" s="1"/>
  <c r="U74" i="43"/>
  <c r="O74" i="43"/>
  <c r="O31" i="43"/>
  <c r="U31" i="43"/>
  <c r="K209" i="43"/>
  <c r="Y209" i="43"/>
  <c r="P209" i="43"/>
  <c r="Z209" i="43"/>
  <c r="M199" i="43"/>
  <c r="AA199" i="43"/>
  <c r="R199" i="43"/>
  <c r="O131" i="43"/>
  <c r="U131" i="43"/>
  <c r="M130" i="43"/>
  <c r="AA130" i="43"/>
  <c r="R130" i="43"/>
  <c r="AB130" i="43" s="1"/>
  <c r="U89" i="43"/>
  <c r="O89" i="43"/>
  <c r="K16" i="43"/>
  <c r="Z16" i="43"/>
  <c r="P16" i="43"/>
  <c r="AB16" i="43" s="1"/>
  <c r="Y16" i="43"/>
  <c r="Q97" i="43"/>
  <c r="V97" i="43"/>
  <c r="K45" i="43"/>
  <c r="Y45" i="43"/>
  <c r="Z45" i="43"/>
  <c r="P45" i="43"/>
  <c r="U162" i="43"/>
  <c r="O162" i="43"/>
  <c r="O133" i="43"/>
  <c r="U133" i="43"/>
  <c r="L119" i="43"/>
  <c r="L87" i="43"/>
  <c r="U54" i="43"/>
  <c r="O54" i="43"/>
  <c r="U35" i="43"/>
  <c r="O35" i="43"/>
  <c r="V193" i="43"/>
  <c r="Q193" i="43"/>
  <c r="K201" i="43"/>
  <c r="Y201" i="43"/>
  <c r="P201" i="43"/>
  <c r="Z201" i="43"/>
  <c r="L201" i="43"/>
  <c r="U138" i="43"/>
  <c r="O138" i="43"/>
  <c r="O67" i="43"/>
  <c r="U67" i="43"/>
  <c r="O29" i="43"/>
  <c r="U29" i="43"/>
  <c r="U38" i="43"/>
  <c r="O38" i="43"/>
  <c r="L49" i="43"/>
  <c r="L139" i="43"/>
  <c r="L108" i="43"/>
  <c r="U71" i="43"/>
  <c r="O71" i="43"/>
  <c r="O34" i="43"/>
  <c r="U34" i="43"/>
  <c r="U11" i="43"/>
  <c r="O11" i="43"/>
  <c r="O13" i="43"/>
  <c r="U13" i="43"/>
  <c r="U150" i="43"/>
  <c r="O150" i="43"/>
  <c r="Q117" i="43"/>
  <c r="V117" i="43"/>
  <c r="V83" i="43"/>
  <c r="Q83" i="43"/>
  <c r="V64" i="43"/>
  <c r="Q64" i="43"/>
  <c r="Q90" i="43"/>
  <c r="V90" i="43"/>
  <c r="V79" i="43"/>
  <c r="Q79" i="43"/>
  <c r="Q27" i="43"/>
  <c r="V27" i="43"/>
  <c r="V72" i="43"/>
  <c r="Q72" i="43"/>
  <c r="V170" i="43"/>
  <c r="Q170" i="43"/>
  <c r="V155" i="43"/>
  <c r="Q155" i="43"/>
  <c r="AA185" i="43"/>
  <c r="R185" i="43"/>
  <c r="AB185" i="43" s="1"/>
  <c r="M185" i="43"/>
  <c r="Y166" i="43"/>
  <c r="P166" i="43"/>
  <c r="K166" i="43"/>
  <c r="Z166" i="43"/>
  <c r="AA90" i="43"/>
  <c r="R90" i="43"/>
  <c r="AB90" i="43" s="1"/>
  <c r="M90" i="43"/>
  <c r="Y161" i="43"/>
  <c r="K161" i="43"/>
  <c r="Z161" i="43"/>
  <c r="P161" i="43"/>
  <c r="Q31" i="43"/>
  <c r="V31" i="43"/>
  <c r="AA131" i="43"/>
  <c r="R131" i="43"/>
  <c r="M131" i="43"/>
  <c r="O86" i="43"/>
  <c r="U86" i="43"/>
  <c r="K38" i="43"/>
  <c r="Z38" i="43"/>
  <c r="Y38" i="43"/>
  <c r="P38" i="43"/>
  <c r="M69" i="43"/>
  <c r="AA69" i="43"/>
  <c r="R69" i="43"/>
  <c r="M34" i="43"/>
  <c r="AA34" i="43"/>
  <c r="R34" i="43"/>
  <c r="K129" i="43"/>
  <c r="Y129" i="43"/>
  <c r="Z129" i="43"/>
  <c r="P129" i="43"/>
  <c r="U185" i="43"/>
  <c r="O185" i="43"/>
  <c r="U63" i="43"/>
  <c r="O63" i="43"/>
  <c r="M72" i="43"/>
  <c r="AA72" i="43"/>
  <c r="R72" i="43"/>
  <c r="U56" i="43"/>
  <c r="O56" i="43"/>
  <c r="O156" i="43"/>
  <c r="U156" i="43"/>
  <c r="AA187" i="43"/>
  <c r="M187" i="43"/>
  <c r="R187" i="43"/>
  <c r="AB187" i="43" s="1"/>
  <c r="K88" i="43"/>
  <c r="Y88" i="43"/>
  <c r="Z88" i="43"/>
  <c r="P88" i="43"/>
  <c r="O183" i="43"/>
  <c r="U183" i="43"/>
  <c r="L129" i="43"/>
  <c r="O61" i="43"/>
  <c r="U61" i="43"/>
  <c r="K54" i="43"/>
  <c r="P54" i="43"/>
  <c r="Y54" i="43"/>
  <c r="Z54" i="43"/>
  <c r="K183" i="43"/>
  <c r="Z183" i="43"/>
  <c r="Y183" i="43"/>
  <c r="P183" i="43"/>
  <c r="U208" i="43"/>
  <c r="O208" i="43"/>
  <c r="O100" i="43"/>
  <c r="U100" i="43"/>
  <c r="R76" i="43"/>
  <c r="AB76" i="43" s="1"/>
  <c r="M76" i="43"/>
  <c r="AA76" i="43"/>
  <c r="O53" i="43"/>
  <c r="U53" i="43"/>
  <c r="M63" i="43"/>
  <c r="AA63" i="43"/>
  <c r="R63" i="43"/>
  <c r="AB63" i="43" s="1"/>
  <c r="O111" i="43"/>
  <c r="AB111" i="43"/>
  <c r="U111" i="43"/>
  <c r="Y81" i="43"/>
  <c r="K81" i="43"/>
  <c r="Z81" i="43"/>
  <c r="P81" i="43"/>
  <c r="K179" i="43"/>
  <c r="P179" i="43"/>
  <c r="AB179" i="43" s="1"/>
  <c r="Y179" i="43"/>
  <c r="Z179" i="43"/>
  <c r="M153" i="43"/>
  <c r="AA153" i="43"/>
  <c r="R153" i="43"/>
  <c r="K137" i="43"/>
  <c r="Y137" i="43"/>
  <c r="P137" i="43"/>
  <c r="Z137" i="43"/>
  <c r="AA91" i="43"/>
  <c r="M91" i="43"/>
  <c r="R91" i="43"/>
  <c r="U68" i="43"/>
  <c r="O68" i="43"/>
  <c r="U206" i="43"/>
  <c r="O206" i="43"/>
  <c r="K102" i="43"/>
  <c r="Z102" i="43"/>
  <c r="Y102" i="43"/>
  <c r="P102" i="43"/>
  <c r="K175" i="43"/>
  <c r="Z175" i="43"/>
  <c r="Y175" i="43"/>
  <c r="P175" i="43"/>
  <c r="O207" i="43"/>
  <c r="U207" i="43"/>
  <c r="M171" i="43"/>
  <c r="AA171" i="43"/>
  <c r="R171" i="43"/>
  <c r="AA164" i="43"/>
  <c r="R164" i="43"/>
  <c r="AB164" i="43" s="1"/>
  <c r="M164" i="43"/>
  <c r="O126" i="43"/>
  <c r="U126" i="43"/>
  <c r="U124" i="43"/>
  <c r="O124" i="43"/>
  <c r="U117" i="43"/>
  <c r="O117" i="43"/>
  <c r="O62" i="43"/>
  <c r="AB62" i="43"/>
  <c r="U62" i="43"/>
  <c r="M44" i="43"/>
  <c r="AA44" i="43"/>
  <c r="R44" i="43"/>
  <c r="L56" i="43"/>
  <c r="U22" i="43"/>
  <c r="O22" i="43"/>
  <c r="Q62" i="43"/>
  <c r="V62" i="43"/>
  <c r="M101" i="43"/>
  <c r="AA101" i="43"/>
  <c r="R101" i="43"/>
  <c r="AB101" i="43" s="1"/>
  <c r="K174" i="43"/>
  <c r="Z174" i="43"/>
  <c r="Y174" i="43"/>
  <c r="P174" i="43"/>
  <c r="O160" i="43"/>
  <c r="U160" i="43"/>
  <c r="O127" i="43"/>
  <c r="U127" i="43"/>
  <c r="U130" i="43"/>
  <c r="O130" i="43"/>
  <c r="L93" i="43"/>
  <c r="M66" i="43"/>
  <c r="AA66" i="43"/>
  <c r="R66" i="43"/>
  <c r="AB66" i="43" s="1"/>
  <c r="V133" i="43"/>
  <c r="Q133" i="43"/>
  <c r="O82" i="43"/>
  <c r="U82" i="43"/>
  <c r="Y188" i="43"/>
  <c r="K188" i="43"/>
  <c r="P188" i="43"/>
  <c r="AB188" i="43" s="1"/>
  <c r="Z188" i="43"/>
  <c r="O187" i="43"/>
  <c r="U187" i="43"/>
  <c r="M141" i="43"/>
  <c r="AA141" i="43"/>
  <c r="R141" i="43"/>
  <c r="AB141" i="43" s="1"/>
  <c r="L105" i="43"/>
  <c r="O87" i="43"/>
  <c r="U87" i="43"/>
  <c r="O88" i="43"/>
  <c r="U88" i="43"/>
  <c r="M58" i="43"/>
  <c r="AA58" i="43"/>
  <c r="R58" i="43"/>
  <c r="AB58" i="43" s="1"/>
  <c r="O45" i="43"/>
  <c r="U45" i="43"/>
  <c r="V128" i="43"/>
  <c r="Q128" i="43"/>
  <c r="Q194" i="43"/>
  <c r="V194" i="43"/>
  <c r="K30" i="43"/>
  <c r="Z30" i="43"/>
  <c r="P30" i="43"/>
  <c r="Y30" i="43"/>
  <c r="U198" i="43"/>
  <c r="O198" i="43"/>
  <c r="L161" i="43"/>
  <c r="U167" i="43"/>
  <c r="O167" i="43"/>
  <c r="O103" i="43"/>
  <c r="U103" i="43"/>
  <c r="U129" i="43"/>
  <c r="O129" i="43"/>
  <c r="O95" i="43"/>
  <c r="U95" i="43"/>
  <c r="M80" i="43"/>
  <c r="AA80" i="43"/>
  <c r="R80" i="43"/>
  <c r="AB80" i="43" s="1"/>
  <c r="K17" i="43"/>
  <c r="Z17" i="43"/>
  <c r="P17" i="43"/>
  <c r="Y17" i="43"/>
  <c r="O166" i="43"/>
  <c r="U166" i="43"/>
  <c r="AB166" i="43"/>
  <c r="O143" i="43"/>
  <c r="U143" i="43"/>
  <c r="U192" i="43"/>
  <c r="O192" i="43"/>
  <c r="L84" i="43"/>
  <c r="P12" i="43"/>
  <c r="K12" i="43"/>
  <c r="Y12" i="43"/>
  <c r="Z12" i="43"/>
  <c r="L50" i="43"/>
  <c r="V146" i="43"/>
  <c r="Q146" i="43"/>
  <c r="Q134" i="43"/>
  <c r="V134" i="43"/>
  <c r="Q91" i="43"/>
  <c r="V91" i="43"/>
  <c r="Q60" i="43"/>
  <c r="V60" i="43"/>
  <c r="Q94" i="43"/>
  <c r="V94" i="43"/>
  <c r="Q118" i="43"/>
  <c r="V118" i="43"/>
  <c r="V77" i="43"/>
  <c r="Q77" i="43"/>
  <c r="Q187" i="43"/>
  <c r="V187" i="43"/>
  <c r="Q141" i="43"/>
  <c r="V141" i="43"/>
  <c r="V58" i="43"/>
  <c r="Q58" i="43"/>
  <c r="Q167" i="43"/>
  <c r="V167" i="43"/>
  <c r="Q40" i="43"/>
  <c r="V40" i="43"/>
  <c r="Q80" i="43"/>
  <c r="V80" i="43"/>
  <c r="V44" i="43"/>
  <c r="Q44" i="43"/>
  <c r="V151" i="43"/>
  <c r="Q151" i="43"/>
  <c r="Q76" i="43"/>
  <c r="V76" i="43"/>
  <c r="Q26" i="43"/>
  <c r="V26" i="43"/>
  <c r="Q63" i="43"/>
  <c r="V63" i="43"/>
  <c r="K208" i="43"/>
  <c r="Y208" i="43"/>
  <c r="P208" i="43"/>
  <c r="AB208" i="43" s="1"/>
  <c r="Z208" i="43"/>
  <c r="Y172" i="43"/>
  <c r="K172" i="43"/>
  <c r="Z172" i="43"/>
  <c r="P172" i="43"/>
  <c r="M148" i="43"/>
  <c r="AA148" i="43"/>
  <c r="R148" i="43"/>
  <c r="O98" i="43"/>
  <c r="U98" i="43"/>
  <c r="AA159" i="43"/>
  <c r="M159" i="43"/>
  <c r="R159" i="43"/>
  <c r="AA156" i="43"/>
  <c r="M156" i="43"/>
  <c r="R156" i="43"/>
  <c r="R202" i="43"/>
  <c r="AA202" i="43"/>
  <c r="M202" i="43"/>
  <c r="M138" i="43"/>
  <c r="R138" i="43"/>
  <c r="AA138" i="43"/>
  <c r="O190" i="43"/>
  <c r="U190" i="43"/>
  <c r="U157" i="43"/>
  <c r="O157" i="43"/>
  <c r="U108" i="43"/>
  <c r="O108" i="43"/>
  <c r="V106" i="43"/>
  <c r="Q106" i="43"/>
  <c r="M145" i="43"/>
  <c r="AA145" i="43"/>
  <c r="R145" i="43"/>
  <c r="AB145" i="43" s="1"/>
  <c r="O26" i="43"/>
  <c r="U26" i="43"/>
  <c r="AA68" i="43"/>
  <c r="M68" i="43"/>
  <c r="R68" i="43"/>
  <c r="AB68" i="43" s="1"/>
  <c r="K122" i="43"/>
  <c r="P122" i="43"/>
  <c r="Z122" i="43"/>
  <c r="Y122" i="43"/>
  <c r="O159" i="43"/>
  <c r="U159" i="43"/>
  <c r="O83" i="43"/>
  <c r="U83" i="43"/>
  <c r="O199" i="43"/>
  <c r="U199" i="43"/>
  <c r="AA82" i="43"/>
  <c r="R82" i="43"/>
  <c r="AB82" i="43" s="1"/>
  <c r="M82" i="43"/>
  <c r="O174" i="43"/>
  <c r="U174" i="43"/>
  <c r="AA102" i="43"/>
  <c r="R102" i="43"/>
  <c r="M102" i="43"/>
  <c r="O41" i="43"/>
  <c r="U41" i="43"/>
  <c r="K192" i="43"/>
  <c r="Y192" i="43"/>
  <c r="P192" i="43"/>
  <c r="Z192" i="43"/>
  <c r="Y13" i="43"/>
  <c r="K13" i="43"/>
  <c r="P13" i="43"/>
  <c r="Z13" i="43"/>
  <c r="K115" i="43"/>
  <c r="P115" i="43"/>
  <c r="Y115" i="43"/>
  <c r="Z115" i="43"/>
  <c r="K99" i="43"/>
  <c r="P99" i="43"/>
  <c r="Z99" i="43"/>
  <c r="Y99" i="43"/>
  <c r="Y59" i="43"/>
  <c r="P59" i="43"/>
  <c r="K59" i="43"/>
  <c r="Z59" i="43"/>
  <c r="Y15" i="43"/>
  <c r="K15" i="43"/>
  <c r="Z15" i="43"/>
  <c r="P15" i="43"/>
  <c r="M158" i="43"/>
  <c r="AA158" i="43"/>
  <c r="R158" i="43"/>
  <c r="M155" i="43"/>
  <c r="AA155" i="43"/>
  <c r="R155" i="43"/>
  <c r="AB155" i="43" s="1"/>
  <c r="O97" i="43"/>
  <c r="U97" i="43"/>
  <c r="M47" i="43"/>
  <c r="AA47" i="43"/>
  <c r="R47" i="43"/>
  <c r="AB47" i="43" s="1"/>
  <c r="O169" i="43"/>
  <c r="U169" i="43"/>
  <c r="K181" i="43"/>
  <c r="Y181" i="43"/>
  <c r="Z181" i="43"/>
  <c r="P181" i="43"/>
  <c r="Y51" i="43"/>
  <c r="K51" i="43"/>
  <c r="P51" i="43"/>
  <c r="Z51" i="43"/>
  <c r="AA189" i="43"/>
  <c r="M189" i="43"/>
  <c r="R189" i="43"/>
  <c r="AB189" i="43" s="1"/>
  <c r="U200" i="43"/>
  <c r="O200" i="43"/>
  <c r="L137" i="43"/>
  <c r="O72" i="43"/>
  <c r="U72" i="43"/>
  <c r="AB72" i="43"/>
  <c r="U55" i="43"/>
  <c r="O55" i="43"/>
  <c r="Z171" i="43"/>
  <c r="P171" i="43"/>
  <c r="Y171" i="43"/>
  <c r="K171" i="43"/>
  <c r="K33" i="43"/>
  <c r="Z33" i="43"/>
  <c r="Y33" i="43"/>
  <c r="P33" i="43"/>
  <c r="O164" i="43"/>
  <c r="U164" i="43"/>
  <c r="AA142" i="43"/>
  <c r="M142" i="43"/>
  <c r="R142" i="43"/>
  <c r="AB142" i="43" s="1"/>
  <c r="AA124" i="43"/>
  <c r="M124" i="43"/>
  <c r="R124" i="43"/>
  <c r="AB124" i="43" s="1"/>
  <c r="AA83" i="43"/>
  <c r="M83" i="43"/>
  <c r="R83" i="43"/>
  <c r="O64" i="43"/>
  <c r="U64" i="43"/>
  <c r="Z20" i="43"/>
  <c r="P20" i="43"/>
  <c r="Y20" i="43"/>
  <c r="K20" i="43"/>
  <c r="K73" i="43"/>
  <c r="Z73" i="43"/>
  <c r="Y73" i="43"/>
  <c r="P73" i="43"/>
  <c r="K52" i="43"/>
  <c r="Y52" i="43"/>
  <c r="Z52" i="43"/>
  <c r="P52" i="43"/>
  <c r="L181" i="43"/>
  <c r="U165" i="43"/>
  <c r="O165" i="43"/>
  <c r="O92" i="43"/>
  <c r="U92" i="43"/>
  <c r="Y23" i="43"/>
  <c r="K23" i="43"/>
  <c r="Z23" i="43"/>
  <c r="P23" i="43"/>
  <c r="U52" i="43"/>
  <c r="O52" i="43"/>
  <c r="Q47" i="43"/>
  <c r="V47" i="43"/>
  <c r="V96" i="43"/>
  <c r="Q96" i="43"/>
  <c r="V127" i="43"/>
  <c r="Q127" i="43"/>
  <c r="Y144" i="43"/>
  <c r="K144" i="43"/>
  <c r="Z144" i="43"/>
  <c r="P144" i="43"/>
  <c r="AB144" i="43" s="1"/>
  <c r="Y42" i="43"/>
  <c r="K42" i="43"/>
  <c r="Z42" i="43"/>
  <c r="P42" i="43"/>
  <c r="K29" i="43"/>
  <c r="Y29" i="43"/>
  <c r="P29" i="43"/>
  <c r="AB29" i="43" s="1"/>
  <c r="Z29" i="43"/>
  <c r="O152" i="43"/>
  <c r="U152" i="43"/>
  <c r="O141" i="43"/>
  <c r="U141" i="43"/>
  <c r="O110" i="43"/>
  <c r="U110" i="43"/>
  <c r="U105" i="43"/>
  <c r="O105" i="43"/>
  <c r="U58" i="43"/>
  <c r="O58" i="43"/>
  <c r="L54" i="43"/>
  <c r="L177" i="43"/>
  <c r="U27" i="43"/>
  <c r="O27" i="43"/>
  <c r="K198" i="43"/>
  <c r="Y198" i="43"/>
  <c r="P198" i="43"/>
  <c r="Z198" i="43"/>
  <c r="O201" i="43"/>
  <c r="U201" i="43"/>
  <c r="L198" i="43"/>
  <c r="O163" i="43"/>
  <c r="U163" i="43"/>
  <c r="K112" i="43"/>
  <c r="Y112" i="43"/>
  <c r="Z112" i="43"/>
  <c r="P112" i="43"/>
  <c r="U99" i="43"/>
  <c r="O99" i="43"/>
  <c r="O42" i="43"/>
  <c r="U42" i="43"/>
  <c r="L38" i="43"/>
  <c r="L17" i="43"/>
  <c r="V130" i="43"/>
  <c r="Q130" i="43"/>
  <c r="O205" i="43"/>
  <c r="U205" i="43"/>
  <c r="L175" i="43"/>
  <c r="L192" i="43"/>
  <c r="U109" i="43"/>
  <c r="O109" i="43"/>
  <c r="O85" i="43"/>
  <c r="U85" i="43"/>
  <c r="U51" i="43"/>
  <c r="O51" i="43"/>
  <c r="L14" i="43"/>
  <c r="L121" i="43"/>
  <c r="O50" i="43"/>
  <c r="U50" i="43"/>
  <c r="Q189" i="43"/>
  <c r="V189" i="43"/>
  <c r="V176" i="43"/>
  <c r="Q176" i="43"/>
  <c r="Q124" i="43"/>
  <c r="V124" i="43"/>
  <c r="Q43" i="43"/>
  <c r="V43" i="43"/>
  <c r="V46" i="43"/>
  <c r="Q46" i="43"/>
  <c r="Q82" i="43"/>
  <c r="V82" i="43"/>
  <c r="V75" i="43"/>
  <c r="Q75" i="43"/>
  <c r="Q197" i="43"/>
  <c r="V197" i="43"/>
  <c r="V204" i="43"/>
  <c r="Q204" i="43"/>
  <c r="Q185" i="43"/>
  <c r="V185" i="43"/>
  <c r="Q145" i="43"/>
  <c r="V145" i="43"/>
  <c r="Q68" i="43"/>
  <c r="V68" i="43"/>
  <c r="Y150" i="43"/>
  <c r="K150" i="43"/>
  <c r="Z150" i="43"/>
  <c r="P150" i="43"/>
  <c r="AA100" i="43"/>
  <c r="M100" i="43"/>
  <c r="R100" i="43"/>
  <c r="M196" i="43"/>
  <c r="AA196" i="43"/>
  <c r="R196" i="43"/>
  <c r="AB196" i="43" s="1"/>
  <c r="AA115" i="43"/>
  <c r="R115" i="43"/>
  <c r="M115" i="43"/>
  <c r="M31" i="43"/>
  <c r="AA31" i="43"/>
  <c r="R31" i="43"/>
  <c r="M36" i="43"/>
  <c r="AA36" i="43"/>
  <c r="R36" i="43"/>
  <c r="V107" i="43"/>
  <c r="Q107" i="43"/>
  <c r="O37" i="43"/>
  <c r="U37" i="43"/>
  <c r="L172" i="43"/>
  <c r="O28" i="43"/>
  <c r="U28" i="43"/>
  <c r="M71" i="43"/>
  <c r="AA71" i="43"/>
  <c r="R71" i="43"/>
  <c r="V153" i="43"/>
  <c r="Q153" i="43"/>
  <c r="V19" i="43"/>
  <c r="Q19" i="43"/>
  <c r="K140" i="43"/>
  <c r="Z140" i="43"/>
  <c r="Y140" i="43"/>
  <c r="P140" i="43"/>
  <c r="O178" i="43"/>
  <c r="U178" i="43"/>
  <c r="AB9" i="43"/>
  <c r="O9" i="43"/>
  <c r="U9" i="43"/>
  <c r="O179" i="43"/>
  <c r="U179" i="43"/>
  <c r="U132" i="43"/>
  <c r="O132" i="43"/>
  <c r="AA126" i="43"/>
  <c r="M126" i="43"/>
  <c r="R126" i="43"/>
  <c r="AB126" i="43" s="1"/>
  <c r="K114" i="43"/>
  <c r="P114" i="43"/>
  <c r="AB114" i="43" s="1"/>
  <c r="Z114" i="43"/>
  <c r="Y114" i="43"/>
  <c r="M81" i="43"/>
  <c r="AA81" i="43"/>
  <c r="R81" i="43"/>
  <c r="M42" i="43"/>
  <c r="AA42" i="43"/>
  <c r="R42" i="43"/>
  <c r="U30" i="43"/>
  <c r="O30" i="43"/>
  <c r="M209" i="43"/>
  <c r="AA209" i="43"/>
  <c r="R209" i="43"/>
  <c r="AB209" i="43" s="1"/>
  <c r="Y113" i="43"/>
  <c r="K113" i="43"/>
  <c r="Z113" i="43"/>
  <c r="P113" i="43"/>
  <c r="AB113" i="43" s="1"/>
  <c r="U155" i="43"/>
  <c r="O155" i="43"/>
  <c r="U145" i="43"/>
  <c r="O145" i="43"/>
  <c r="AA106" i="43"/>
  <c r="R106" i="43"/>
  <c r="AB106" i="43" s="1"/>
  <c r="M106" i="43"/>
  <c r="O15" i="43"/>
  <c r="U15" i="43"/>
  <c r="O75" i="43"/>
  <c r="U75" i="43"/>
  <c r="K157" i="43"/>
  <c r="Y157" i="43"/>
  <c r="P157" i="43"/>
  <c r="AB157" i="43" s="1"/>
  <c r="Z157" i="43"/>
  <c r="Y104" i="43"/>
  <c r="K104" i="43"/>
  <c r="P104" i="43"/>
  <c r="AB104" i="43" s="1"/>
  <c r="Z104" i="43"/>
  <c r="AA200" i="43"/>
  <c r="M200" i="43"/>
  <c r="R200" i="43"/>
  <c r="AB153" i="43"/>
  <c r="U153" i="43"/>
  <c r="O153" i="43"/>
  <c r="U148" i="43"/>
  <c r="O148" i="43"/>
  <c r="O91" i="43"/>
  <c r="AB91" i="43"/>
  <c r="U91" i="43"/>
  <c r="AA98" i="43"/>
  <c r="M98" i="43"/>
  <c r="R98" i="43"/>
  <c r="M55" i="43"/>
  <c r="AA55" i="43"/>
  <c r="R55" i="43"/>
  <c r="AB55" i="43" s="1"/>
  <c r="Y18" i="43"/>
  <c r="K18" i="43"/>
  <c r="Z18" i="43"/>
  <c r="P18" i="43"/>
  <c r="L206" i="43"/>
  <c r="O79" i="43"/>
  <c r="U79" i="43"/>
  <c r="K143" i="43"/>
  <c r="P143" i="43"/>
  <c r="Z143" i="43"/>
  <c r="Y143" i="43"/>
  <c r="Z110" i="43"/>
  <c r="Y110" i="43"/>
  <c r="K110" i="43"/>
  <c r="P110" i="43"/>
  <c r="O171" i="43"/>
  <c r="U171" i="43"/>
  <c r="Y186" i="43"/>
  <c r="K186" i="43"/>
  <c r="Z186" i="43"/>
  <c r="P186" i="43"/>
  <c r="U142" i="43"/>
  <c r="O142" i="43"/>
  <c r="O116" i="43"/>
  <c r="U116" i="43"/>
  <c r="M64" i="43"/>
  <c r="AA64" i="43"/>
  <c r="R64" i="43"/>
  <c r="AB64" i="43" s="1"/>
  <c r="O44" i="43"/>
  <c r="U44" i="43"/>
  <c r="AB44" i="43"/>
  <c r="U60" i="43"/>
  <c r="O60" i="43"/>
  <c r="U154" i="43"/>
  <c r="O154" i="43"/>
  <c r="O101" i="43"/>
  <c r="U101" i="43"/>
  <c r="K160" i="43"/>
  <c r="Y160" i="43"/>
  <c r="Z160" i="43"/>
  <c r="P160" i="43"/>
  <c r="Y109" i="43"/>
  <c r="K109" i="43"/>
  <c r="Z109" i="43"/>
  <c r="P109" i="43"/>
  <c r="M195" i="43"/>
  <c r="AA195" i="43"/>
  <c r="R195" i="43"/>
  <c r="AB195" i="43" s="1"/>
  <c r="O182" i="43"/>
  <c r="U182" i="43"/>
  <c r="O118" i="43"/>
  <c r="U118" i="43"/>
  <c r="AA73" i="43"/>
  <c r="R73" i="43"/>
  <c r="M73" i="43"/>
  <c r="O23" i="43"/>
  <c r="U23" i="43"/>
  <c r="O144" i="43"/>
  <c r="U144" i="43"/>
  <c r="K71" i="43"/>
  <c r="Y71" i="43"/>
  <c r="P71" i="43"/>
  <c r="Z71" i="43"/>
  <c r="AA152" i="43"/>
  <c r="M152" i="43"/>
  <c r="R152" i="43"/>
  <c r="P123" i="43"/>
  <c r="K123" i="43"/>
  <c r="Y123" i="43"/>
  <c r="Z123" i="43"/>
  <c r="L110" i="43"/>
  <c r="U125" i="43"/>
  <c r="AB125" i="43"/>
  <c r="O125" i="43"/>
  <c r="AA78" i="43"/>
  <c r="M78" i="43"/>
  <c r="R78" i="43"/>
  <c r="AB78" i="43" s="1"/>
  <c r="L88" i="43"/>
  <c r="Q207" i="43"/>
  <c r="V207" i="43"/>
  <c r="O177" i="43"/>
  <c r="U177" i="43"/>
  <c r="Y67" i="43"/>
  <c r="K67" i="43"/>
  <c r="P67" i="43"/>
  <c r="Z67" i="43"/>
  <c r="R194" i="43"/>
  <c r="AA194" i="43"/>
  <c r="M194" i="43"/>
  <c r="M163" i="43"/>
  <c r="AA163" i="43"/>
  <c r="R163" i="43"/>
  <c r="AB163" i="43" s="1"/>
  <c r="AA167" i="43"/>
  <c r="R167" i="43"/>
  <c r="AB167" i="43" s="1"/>
  <c r="M167" i="43"/>
  <c r="AA107" i="43"/>
  <c r="M107" i="43"/>
  <c r="R107" i="43"/>
  <c r="AB107" i="43" s="1"/>
  <c r="L99" i="43"/>
  <c r="O69" i="43"/>
  <c r="U69" i="43"/>
  <c r="O77" i="43"/>
  <c r="U77" i="43"/>
  <c r="U104" i="43"/>
  <c r="O104" i="43"/>
  <c r="M193" i="43"/>
  <c r="AA193" i="43"/>
  <c r="R193" i="43"/>
  <c r="L143" i="43"/>
  <c r="L122" i="43"/>
  <c r="M85" i="43"/>
  <c r="AA85" i="43"/>
  <c r="R85" i="43"/>
  <c r="AB85" i="43" s="1"/>
  <c r="O59" i="43"/>
  <c r="U59" i="43"/>
  <c r="L33" i="43"/>
  <c r="L21" i="43"/>
  <c r="O12" i="43"/>
  <c r="U12" i="43"/>
  <c r="AA11" i="43"/>
  <c r="M11" i="43"/>
  <c r="R11" i="43"/>
  <c r="U121" i="43"/>
  <c r="O121" i="43"/>
  <c r="Q116" i="43"/>
  <c r="V116" i="43"/>
  <c r="V74" i="43"/>
  <c r="Q74" i="43"/>
  <c r="V111" i="43"/>
  <c r="Q111" i="43"/>
  <c r="K32" i="43"/>
  <c r="Z32" i="43"/>
  <c r="Y32" i="43"/>
  <c r="P32" i="43"/>
  <c r="AB32" i="43" s="1"/>
  <c r="AA26" i="43"/>
  <c r="M26" i="43"/>
  <c r="R26" i="43"/>
  <c r="M180" i="43"/>
  <c r="AA180" i="43"/>
  <c r="R180" i="43"/>
  <c r="AB180" i="43" s="1"/>
  <c r="M207" i="43"/>
  <c r="AA207" i="43"/>
  <c r="R207" i="43"/>
  <c r="AB207" i="43" s="1"/>
  <c r="K57" i="43"/>
  <c r="Y57" i="43"/>
  <c r="Z57" i="43"/>
  <c r="P57" i="43"/>
  <c r="M89" i="43"/>
  <c r="AA89" i="43"/>
  <c r="R89" i="43"/>
  <c r="AB89" i="43" s="1"/>
  <c r="U43" i="43"/>
  <c r="O43" i="43"/>
  <c r="AA45" i="43"/>
  <c r="M45" i="43"/>
  <c r="R45" i="43"/>
  <c r="M41" i="43"/>
  <c r="AA41" i="43"/>
  <c r="R41" i="43"/>
  <c r="O10" i="43"/>
  <c r="U10" i="43"/>
  <c r="V98" i="43"/>
  <c r="Q98" i="43"/>
  <c r="Q101" i="43"/>
  <c r="V101" i="43"/>
  <c r="Q70" i="43"/>
  <c r="V70" i="43"/>
  <c r="AA169" i="43"/>
  <c r="M169" i="43"/>
  <c r="R169" i="43"/>
  <c r="O90" i="43"/>
  <c r="U90" i="43"/>
  <c r="K36" i="43"/>
  <c r="Y36" i="43"/>
  <c r="P36" i="43"/>
  <c r="Z36" i="43"/>
  <c r="U176" i="43"/>
  <c r="AB176" i="43"/>
  <c r="O176" i="43"/>
  <c r="M52" i="43"/>
  <c r="AA52" i="43"/>
  <c r="R52" i="43"/>
  <c r="M27" i="43"/>
  <c r="AA27" i="43"/>
  <c r="R27" i="43"/>
  <c r="AA205" i="43"/>
  <c r="M205" i="43"/>
  <c r="R205" i="43"/>
  <c r="AB205" i="43" s="1"/>
  <c r="Y131" i="43"/>
  <c r="P131" i="43"/>
  <c r="K131" i="43"/>
  <c r="Z131" i="43"/>
  <c r="AA197" i="43"/>
  <c r="M197" i="43"/>
  <c r="R197" i="43"/>
  <c r="AB197" i="43" s="1"/>
  <c r="M97" i="43"/>
  <c r="AA97" i="43"/>
  <c r="R97" i="43"/>
  <c r="O76" i="43"/>
  <c r="U76" i="43"/>
  <c r="O47" i="43"/>
  <c r="U47" i="43"/>
  <c r="Y103" i="43"/>
  <c r="P103" i="43"/>
  <c r="K103" i="43"/>
  <c r="Z103" i="43"/>
  <c r="K132" i="43"/>
  <c r="Y132" i="43"/>
  <c r="P132" i="43"/>
  <c r="Z132" i="43"/>
  <c r="Y169" i="43"/>
  <c r="K169" i="43"/>
  <c r="P169" i="43"/>
  <c r="Z169" i="43"/>
  <c r="O197" i="43"/>
  <c r="U197" i="43"/>
  <c r="O158" i="43"/>
  <c r="U158" i="43"/>
  <c r="AB158" i="43"/>
  <c r="M170" i="43"/>
  <c r="AA170" i="43"/>
  <c r="R170" i="43"/>
  <c r="U96" i="43"/>
  <c r="O96" i="43"/>
  <c r="AB96" i="43"/>
  <c r="AA48" i="43"/>
  <c r="R48" i="43"/>
  <c r="AB48" i="43" s="1"/>
  <c r="M48" i="43"/>
  <c r="M19" i="43"/>
  <c r="AA19" i="43"/>
  <c r="R19" i="43"/>
  <c r="AA75" i="43"/>
  <c r="M75" i="43"/>
  <c r="R75" i="43"/>
  <c r="AB75" i="43" s="1"/>
  <c r="K35" i="43"/>
  <c r="Y35" i="43"/>
  <c r="P35" i="43"/>
  <c r="AB35" i="43" s="1"/>
  <c r="Z35" i="43"/>
  <c r="K69" i="43"/>
  <c r="Y69" i="43"/>
  <c r="Z69" i="43"/>
  <c r="P69" i="43"/>
  <c r="AB69" i="43" s="1"/>
  <c r="Y191" i="43"/>
  <c r="P191" i="43"/>
  <c r="AB191" i="43" s="1"/>
  <c r="K191" i="43"/>
  <c r="Z191" i="43"/>
  <c r="M120" i="43"/>
  <c r="AA120" i="43"/>
  <c r="R120" i="43"/>
  <c r="AB120" i="43" s="1"/>
  <c r="Y39" i="43"/>
  <c r="K39" i="43"/>
  <c r="Z39" i="43"/>
  <c r="P39" i="43"/>
  <c r="O18" i="43"/>
  <c r="U18" i="43"/>
  <c r="U46" i="43"/>
  <c r="O46" i="43"/>
  <c r="K165" i="43"/>
  <c r="Y165" i="43"/>
  <c r="P165" i="43"/>
  <c r="Z165" i="43"/>
  <c r="K41" i="43"/>
  <c r="Z41" i="43"/>
  <c r="Y41" i="43"/>
  <c r="P41" i="43"/>
  <c r="M203" i="43"/>
  <c r="AA203" i="43"/>
  <c r="R203" i="43"/>
  <c r="O186" i="43"/>
  <c r="U186" i="43"/>
  <c r="K147" i="43"/>
  <c r="Y147" i="43"/>
  <c r="P147" i="43"/>
  <c r="AB147" i="43" s="1"/>
  <c r="Z147" i="43"/>
  <c r="L135" i="43"/>
  <c r="AA116" i="43"/>
  <c r="M116" i="43"/>
  <c r="R116" i="43"/>
  <c r="AB116" i="43" s="1"/>
  <c r="M74" i="43"/>
  <c r="AA74" i="43"/>
  <c r="R74" i="43"/>
  <c r="V28" i="43"/>
  <c r="Q28" i="43"/>
  <c r="V22" i="43"/>
  <c r="Q22" i="43"/>
  <c r="Q85" i="43"/>
  <c r="V85" i="43"/>
  <c r="M154" i="43"/>
  <c r="AA154" i="43"/>
  <c r="R154" i="43"/>
  <c r="K65" i="43"/>
  <c r="Z65" i="43"/>
  <c r="Y65" i="43"/>
  <c r="P65" i="43"/>
  <c r="K182" i="43"/>
  <c r="Y182" i="43"/>
  <c r="Z182" i="43"/>
  <c r="P182" i="43"/>
  <c r="AB182" i="43" s="1"/>
  <c r="U181" i="43"/>
  <c r="O181" i="43"/>
  <c r="O149" i="43"/>
  <c r="U149" i="43"/>
  <c r="R118" i="43"/>
  <c r="AB118" i="43" s="1"/>
  <c r="AA118" i="43"/>
  <c r="M118" i="43"/>
  <c r="U114" i="43"/>
  <c r="O114" i="43"/>
  <c r="L86" i="43"/>
  <c r="U93" i="43"/>
  <c r="O93" i="43"/>
  <c r="L23" i="43"/>
  <c r="Y10" i="43"/>
  <c r="Z10" i="43"/>
  <c r="K10" i="43"/>
  <c r="P10" i="43"/>
  <c r="AB10" i="43" s="1"/>
  <c r="Y184" i="43"/>
  <c r="K184" i="43"/>
  <c r="P184" i="43"/>
  <c r="Z184" i="43"/>
  <c r="O191" i="43"/>
  <c r="U191" i="43"/>
  <c r="L123" i="43"/>
  <c r="O78" i="43"/>
  <c r="U78" i="43"/>
  <c r="L65" i="43"/>
  <c r="L57" i="43"/>
  <c r="Z138" i="43"/>
  <c r="Y138" i="43"/>
  <c r="K138" i="43"/>
  <c r="P138" i="43"/>
  <c r="O107" i="43"/>
  <c r="U107" i="43"/>
  <c r="U140" i="43"/>
  <c r="O140" i="43"/>
  <c r="L112" i="43"/>
  <c r="L67" i="43"/>
  <c r="U80" i="43"/>
  <c r="O80" i="43"/>
  <c r="L30" i="43"/>
  <c r="U17" i="43"/>
  <c r="O17" i="43"/>
  <c r="L168" i="43"/>
  <c r="L136" i="43"/>
  <c r="U122" i="43"/>
  <c r="O122" i="43"/>
  <c r="L61" i="43"/>
  <c r="K11" i="43"/>
  <c r="Z11" i="43"/>
  <c r="Y11" i="43"/>
  <c r="P11" i="43"/>
  <c r="V66" i="43"/>
  <c r="Q66" i="43"/>
  <c r="O209" i="43"/>
  <c r="U209" i="43"/>
  <c r="AB42" i="43" l="1"/>
  <c r="AB59" i="43"/>
  <c r="AB11" i="43"/>
  <c r="AB159" i="43"/>
  <c r="AB109" i="43"/>
  <c r="AB39" i="43"/>
  <c r="AE39" i="43" s="1"/>
  <c r="AB41" i="43"/>
  <c r="AE41" i="43" s="1"/>
  <c r="AB169" i="43"/>
  <c r="AE169" i="43" s="1"/>
  <c r="AB186" i="43"/>
  <c r="AE186" i="43" s="1"/>
  <c r="AB132" i="43"/>
  <c r="AE132" i="43" s="1"/>
  <c r="AB71" i="43"/>
  <c r="AC71" i="43" s="1"/>
  <c r="AD71" i="43" s="1"/>
  <c r="AB202" i="43"/>
  <c r="AB81" i="43"/>
  <c r="AB148" i="43"/>
  <c r="AC148" i="43" s="1"/>
  <c r="AD148" i="43" s="1"/>
  <c r="AB115" i="43"/>
  <c r="AE115" i="43" s="1"/>
  <c r="AE178" i="43"/>
  <c r="AC178" i="43"/>
  <c r="AD178" i="43" s="1"/>
  <c r="AE182" i="43"/>
  <c r="AC182" i="43"/>
  <c r="AD182" i="43" s="1"/>
  <c r="AE64" i="43"/>
  <c r="AC64" i="43"/>
  <c r="AD64" i="43" s="1"/>
  <c r="AE82" i="43"/>
  <c r="AC82" i="43"/>
  <c r="AD82" i="43" s="1"/>
  <c r="AE127" i="43"/>
  <c r="AC127" i="43"/>
  <c r="AD127" i="43" s="1"/>
  <c r="AC77" i="43"/>
  <c r="AD77" i="43" s="1"/>
  <c r="AE77" i="43"/>
  <c r="AE48" i="43"/>
  <c r="AC48" i="43"/>
  <c r="AD48" i="43" s="1"/>
  <c r="AE196" i="43"/>
  <c r="AC196" i="43"/>
  <c r="AD196" i="43" s="1"/>
  <c r="AE204" i="43"/>
  <c r="AC204" i="43"/>
  <c r="AD204" i="43" s="1"/>
  <c r="AE29" i="43"/>
  <c r="AC29" i="43"/>
  <c r="AD29" i="43" s="1"/>
  <c r="AC155" i="43"/>
  <c r="AD155" i="43" s="1"/>
  <c r="AE155" i="43"/>
  <c r="AE202" i="43"/>
  <c r="AC202" i="43"/>
  <c r="AD202" i="43" s="1"/>
  <c r="AC66" i="43"/>
  <c r="AD66" i="43" s="1"/>
  <c r="AE66" i="43"/>
  <c r="AE134" i="43"/>
  <c r="AC134" i="43"/>
  <c r="AD134" i="43" s="1"/>
  <c r="AC167" i="43"/>
  <c r="AD167" i="43" s="1"/>
  <c r="AE167" i="43"/>
  <c r="AC195" i="43"/>
  <c r="AD195" i="43" s="1"/>
  <c r="AE195" i="43"/>
  <c r="AC208" i="43"/>
  <c r="AD208" i="43" s="1"/>
  <c r="AE208" i="43"/>
  <c r="AC63" i="43"/>
  <c r="AD63" i="43" s="1"/>
  <c r="AE63" i="43"/>
  <c r="AE76" i="43"/>
  <c r="AC76" i="43"/>
  <c r="AD76" i="43" s="1"/>
  <c r="AE116" i="43"/>
  <c r="AC116" i="43"/>
  <c r="AD116" i="43" s="1"/>
  <c r="AC157" i="43"/>
  <c r="AD157" i="43" s="1"/>
  <c r="AE157" i="43"/>
  <c r="AC113" i="43"/>
  <c r="AD113" i="43" s="1"/>
  <c r="AE113" i="43"/>
  <c r="AC58" i="43"/>
  <c r="AD58" i="43" s="1"/>
  <c r="AE58" i="43"/>
  <c r="AC81" i="43"/>
  <c r="AD81" i="43" s="1"/>
  <c r="AE81" i="43"/>
  <c r="AC16" i="43"/>
  <c r="AD16" i="43" s="1"/>
  <c r="AE16" i="43"/>
  <c r="AE205" i="43"/>
  <c r="AC205" i="43"/>
  <c r="AD205" i="43" s="1"/>
  <c r="AC109" i="43"/>
  <c r="AD109" i="43" s="1"/>
  <c r="AE109" i="43"/>
  <c r="AE42" i="43"/>
  <c r="AC42" i="43"/>
  <c r="AD42" i="43" s="1"/>
  <c r="AC124" i="43"/>
  <c r="AD124" i="43" s="1"/>
  <c r="AE124" i="43"/>
  <c r="AE47" i="43"/>
  <c r="AC47" i="43"/>
  <c r="AD47" i="43" s="1"/>
  <c r="AE189" i="43"/>
  <c r="AC189" i="43"/>
  <c r="AD189" i="43" s="1"/>
  <c r="AC35" i="43"/>
  <c r="AD35" i="43" s="1"/>
  <c r="AE35" i="43"/>
  <c r="AE85" i="43"/>
  <c r="AC85" i="43"/>
  <c r="AD85" i="43" s="1"/>
  <c r="V184" i="43"/>
  <c r="Q184" i="43"/>
  <c r="W154" i="43"/>
  <c r="S154" i="43"/>
  <c r="AC125" i="43"/>
  <c r="AD125" i="43" s="1"/>
  <c r="AE125" i="43"/>
  <c r="V140" i="43"/>
  <c r="Q140" i="43"/>
  <c r="AE187" i="43"/>
  <c r="AC187" i="43"/>
  <c r="AD187" i="43" s="1"/>
  <c r="W34" i="43"/>
  <c r="S34" i="43"/>
  <c r="V138" i="43"/>
  <c r="Q138" i="43"/>
  <c r="V103" i="43"/>
  <c r="Q103" i="43"/>
  <c r="W52" i="43"/>
  <c r="S52" i="43"/>
  <c r="AE69" i="43"/>
  <c r="AC69" i="43"/>
  <c r="AD69" i="43" s="1"/>
  <c r="AE101" i="43"/>
  <c r="AC101" i="43"/>
  <c r="AD101" i="43" s="1"/>
  <c r="V33" i="43"/>
  <c r="Q33" i="43"/>
  <c r="AE159" i="43"/>
  <c r="AC159" i="43"/>
  <c r="AD159" i="43" s="1"/>
  <c r="AA129" i="43"/>
  <c r="M129" i="43"/>
  <c r="R129" i="43"/>
  <c r="Q161" i="43"/>
  <c r="V161" i="43"/>
  <c r="AC11" i="43"/>
  <c r="AD11" i="43" s="1"/>
  <c r="AE11" i="43"/>
  <c r="M30" i="43"/>
  <c r="AA30" i="43"/>
  <c r="R30" i="43"/>
  <c r="AA57" i="43"/>
  <c r="M57" i="43"/>
  <c r="R57" i="43"/>
  <c r="AB57" i="43" s="1"/>
  <c r="AC114" i="43"/>
  <c r="AD114" i="43" s="1"/>
  <c r="AE114" i="43"/>
  <c r="W19" i="43"/>
  <c r="S19" i="43"/>
  <c r="AC176" i="43"/>
  <c r="AD176" i="43" s="1"/>
  <c r="AE176" i="43"/>
  <c r="AC90" i="43"/>
  <c r="AD90" i="43" s="1"/>
  <c r="AE90" i="43"/>
  <c r="S45" i="43"/>
  <c r="W45" i="43"/>
  <c r="W180" i="43"/>
  <c r="S180" i="43"/>
  <c r="W107" i="43"/>
  <c r="S107" i="43"/>
  <c r="V123" i="43"/>
  <c r="Q123" i="43"/>
  <c r="M172" i="43"/>
  <c r="AA172" i="43"/>
  <c r="R172" i="43"/>
  <c r="AB172" i="43" s="1"/>
  <c r="AA175" i="43"/>
  <c r="R175" i="43"/>
  <c r="M175" i="43"/>
  <c r="M177" i="43"/>
  <c r="AA177" i="43"/>
  <c r="R177" i="43"/>
  <c r="M181" i="43"/>
  <c r="AA181" i="43"/>
  <c r="R181" i="43"/>
  <c r="W83" i="43"/>
  <c r="S83" i="43"/>
  <c r="Q15" i="43"/>
  <c r="V15" i="43"/>
  <c r="AB83" i="43"/>
  <c r="M84" i="43"/>
  <c r="AA84" i="43"/>
  <c r="R84" i="43"/>
  <c r="AB84" i="43" s="1"/>
  <c r="AB103" i="43"/>
  <c r="M93" i="43"/>
  <c r="AA93" i="43"/>
  <c r="R93" i="43"/>
  <c r="AE111" i="43"/>
  <c r="AC111" i="43"/>
  <c r="AD111" i="43" s="1"/>
  <c r="V88" i="43"/>
  <c r="Q88" i="43"/>
  <c r="V38" i="43"/>
  <c r="Q38" i="43"/>
  <c r="W131" i="43"/>
  <c r="S131" i="43"/>
  <c r="S185" i="43"/>
  <c r="W185" i="43"/>
  <c r="AB138" i="43"/>
  <c r="AA119" i="43"/>
  <c r="M119" i="43"/>
  <c r="R119" i="43"/>
  <c r="V168" i="43"/>
  <c r="Q168" i="43"/>
  <c r="Q84" i="43"/>
  <c r="V84" i="43"/>
  <c r="W146" i="43"/>
  <c r="S146" i="43"/>
  <c r="AC151" i="43"/>
  <c r="AD151" i="43" s="1"/>
  <c r="AE151" i="43"/>
  <c r="Q162" i="43"/>
  <c r="V162" i="43"/>
  <c r="Q139" i="43"/>
  <c r="V139" i="43"/>
  <c r="W92" i="43"/>
  <c r="S92" i="43"/>
  <c r="W144" i="43"/>
  <c r="S144" i="43"/>
  <c r="S43" i="43"/>
  <c r="W43" i="43"/>
  <c r="S22" i="43"/>
  <c r="W22" i="43"/>
  <c r="Q14" i="43"/>
  <c r="V14" i="43"/>
  <c r="S79" i="43"/>
  <c r="W79" i="43"/>
  <c r="W70" i="43"/>
  <c r="S70" i="43"/>
  <c r="V190" i="43"/>
  <c r="Q190" i="43"/>
  <c r="S132" i="43"/>
  <c r="W132" i="43"/>
  <c r="S51" i="43"/>
  <c r="W51" i="43"/>
  <c r="W174" i="43"/>
  <c r="S174" i="43"/>
  <c r="AC80" i="43"/>
  <c r="AD80" i="43" s="1"/>
  <c r="AE80" i="43"/>
  <c r="AA65" i="43"/>
  <c r="R65" i="43"/>
  <c r="M65" i="43"/>
  <c r="M23" i="43"/>
  <c r="AA23" i="43"/>
  <c r="R23" i="43"/>
  <c r="M135" i="43"/>
  <c r="AA135" i="43"/>
  <c r="R135" i="43"/>
  <c r="AB135" i="43" s="1"/>
  <c r="S203" i="43"/>
  <c r="W203" i="43"/>
  <c r="V165" i="43"/>
  <c r="Q165" i="43"/>
  <c r="W170" i="43"/>
  <c r="S170" i="43"/>
  <c r="S27" i="43"/>
  <c r="W27" i="43"/>
  <c r="W169" i="43"/>
  <c r="S169" i="43"/>
  <c r="Q57" i="43"/>
  <c r="V57" i="43"/>
  <c r="AA21" i="43"/>
  <c r="M21" i="43"/>
  <c r="R21" i="43"/>
  <c r="M122" i="43"/>
  <c r="AA122" i="43"/>
  <c r="R122" i="43"/>
  <c r="W152" i="43"/>
  <c r="S152" i="43"/>
  <c r="AE144" i="43"/>
  <c r="AC144" i="43"/>
  <c r="AD144" i="43" s="1"/>
  <c r="M206" i="43"/>
  <c r="AA206" i="43"/>
  <c r="R206" i="43"/>
  <c r="S98" i="43"/>
  <c r="W98" i="43"/>
  <c r="Q104" i="43"/>
  <c r="V104" i="43"/>
  <c r="W42" i="43"/>
  <c r="S42" i="43"/>
  <c r="V114" i="43"/>
  <c r="Q114" i="43"/>
  <c r="AE179" i="43"/>
  <c r="AC179" i="43"/>
  <c r="AD179" i="43" s="1"/>
  <c r="AE37" i="43"/>
  <c r="AC37" i="43"/>
  <c r="AD37" i="43" s="1"/>
  <c r="W31" i="43"/>
  <c r="S31" i="43"/>
  <c r="AA54" i="43"/>
  <c r="M54" i="43"/>
  <c r="R54" i="43"/>
  <c r="AB54" i="43" s="1"/>
  <c r="Q144" i="43"/>
  <c r="V144" i="43"/>
  <c r="V52" i="43"/>
  <c r="Q52" i="43"/>
  <c r="AE164" i="43"/>
  <c r="AC164" i="43"/>
  <c r="AD164" i="43" s="1"/>
  <c r="Q13" i="43"/>
  <c r="V13" i="43"/>
  <c r="S68" i="43"/>
  <c r="W68" i="43"/>
  <c r="AB45" i="43"/>
  <c r="W171" i="43"/>
  <c r="S171" i="43"/>
  <c r="V137" i="43"/>
  <c r="Q137" i="43"/>
  <c r="V179" i="43"/>
  <c r="Q179" i="43"/>
  <c r="Q183" i="43"/>
  <c r="V183" i="43"/>
  <c r="S90" i="43"/>
  <c r="W90" i="43"/>
  <c r="AE133" i="43"/>
  <c r="AC133" i="43"/>
  <c r="AD133" i="43" s="1"/>
  <c r="AB31" i="43"/>
  <c r="W176" i="43"/>
  <c r="S176" i="43"/>
  <c r="W134" i="43"/>
  <c r="S134" i="43"/>
  <c r="AC94" i="43"/>
  <c r="AD94" i="43" s="1"/>
  <c r="AE94" i="43"/>
  <c r="AE128" i="43"/>
  <c r="AC128" i="43"/>
  <c r="AD128" i="43" s="1"/>
  <c r="W179" i="43"/>
  <c r="S179" i="43"/>
  <c r="Q205" i="43"/>
  <c r="V205" i="43"/>
  <c r="M149" i="43"/>
  <c r="R149" i="43"/>
  <c r="AA149" i="43"/>
  <c r="Q121" i="43"/>
  <c r="V121" i="43"/>
  <c r="S147" i="43"/>
  <c r="W147" i="43"/>
  <c r="V56" i="43"/>
  <c r="Q56" i="43"/>
  <c r="Q135" i="43"/>
  <c r="V135" i="43"/>
  <c r="AA24" i="43"/>
  <c r="R24" i="43"/>
  <c r="M24" i="43"/>
  <c r="S173" i="43"/>
  <c r="W173" i="43"/>
  <c r="S165" i="43"/>
  <c r="W165" i="43"/>
  <c r="W59" i="43"/>
  <c r="S59" i="43"/>
  <c r="S109" i="43"/>
  <c r="W109" i="43"/>
  <c r="M143" i="43"/>
  <c r="AA143" i="43"/>
  <c r="R143" i="43"/>
  <c r="AB143" i="43" s="1"/>
  <c r="AE118" i="43"/>
  <c r="AC118" i="43"/>
  <c r="AD118" i="43" s="1"/>
  <c r="AC145" i="43"/>
  <c r="AD145" i="43" s="1"/>
  <c r="AE145" i="43"/>
  <c r="Q29" i="43"/>
  <c r="V29" i="43"/>
  <c r="Q171" i="43"/>
  <c r="V171" i="43"/>
  <c r="V99" i="43"/>
  <c r="Q99" i="43"/>
  <c r="M201" i="43"/>
  <c r="AA201" i="43"/>
  <c r="R201" i="43"/>
  <c r="W199" i="43"/>
  <c r="S199" i="43"/>
  <c r="AE147" i="43"/>
  <c r="AC147" i="43"/>
  <c r="AD147" i="43" s="1"/>
  <c r="V87" i="43"/>
  <c r="Q87" i="43"/>
  <c r="S178" i="43"/>
  <c r="W178" i="43"/>
  <c r="W12" i="43"/>
  <c r="S12" i="43"/>
  <c r="S46" i="43"/>
  <c r="W46" i="43"/>
  <c r="V50" i="43"/>
  <c r="Q50" i="43"/>
  <c r="Q136" i="43"/>
  <c r="V136" i="43"/>
  <c r="AC188" i="43"/>
  <c r="AD188" i="43" s="1"/>
  <c r="AE188" i="43"/>
  <c r="AC120" i="43"/>
  <c r="AD120" i="43" s="1"/>
  <c r="AE120" i="43"/>
  <c r="AE146" i="43"/>
  <c r="AC146" i="43"/>
  <c r="AD146" i="43" s="1"/>
  <c r="AE25" i="43"/>
  <c r="AC25" i="43"/>
  <c r="AD25" i="43" s="1"/>
  <c r="V206" i="43"/>
  <c r="Q206" i="43"/>
  <c r="AE32" i="43"/>
  <c r="AC32" i="43"/>
  <c r="AD32" i="43" s="1"/>
  <c r="W186" i="43"/>
  <c r="S186" i="43"/>
  <c r="W15" i="43"/>
  <c r="S15" i="43"/>
  <c r="S140" i="43"/>
  <c r="W140" i="43"/>
  <c r="S150" i="43"/>
  <c r="W150" i="43"/>
  <c r="S162" i="43"/>
  <c r="W162" i="43"/>
  <c r="Q11" i="43"/>
  <c r="V11" i="43"/>
  <c r="M136" i="43"/>
  <c r="R136" i="43"/>
  <c r="AB136" i="43" s="1"/>
  <c r="AA136" i="43"/>
  <c r="W118" i="43"/>
  <c r="S118" i="43"/>
  <c r="S74" i="43"/>
  <c r="W74" i="43"/>
  <c r="Q147" i="43"/>
  <c r="V147" i="43"/>
  <c r="Q191" i="43"/>
  <c r="V191" i="43"/>
  <c r="Q169" i="43"/>
  <c r="V169" i="43"/>
  <c r="V36" i="43"/>
  <c r="Q36" i="43"/>
  <c r="W26" i="43"/>
  <c r="S26" i="43"/>
  <c r="S11" i="43"/>
  <c r="W11" i="43"/>
  <c r="AE59" i="43"/>
  <c r="AC59" i="43"/>
  <c r="AD59" i="43" s="1"/>
  <c r="W193" i="43"/>
  <c r="S193" i="43"/>
  <c r="W194" i="43"/>
  <c r="S194" i="43"/>
  <c r="AE44" i="43"/>
  <c r="AC44" i="43"/>
  <c r="AD44" i="43" s="1"/>
  <c r="AB171" i="43"/>
  <c r="AB15" i="43"/>
  <c r="W209" i="43"/>
  <c r="S209" i="43"/>
  <c r="W126" i="43"/>
  <c r="S126" i="43"/>
  <c r="AE141" i="43"/>
  <c r="AC141" i="43"/>
  <c r="AD141" i="43" s="1"/>
  <c r="Q20" i="43"/>
  <c r="V20" i="43"/>
  <c r="S124" i="43"/>
  <c r="W124" i="43"/>
  <c r="S156" i="43"/>
  <c r="W156" i="43"/>
  <c r="AB98" i="43"/>
  <c r="AA50" i="43"/>
  <c r="M50" i="43"/>
  <c r="R50" i="43"/>
  <c r="V17" i="43"/>
  <c r="Q17" i="43"/>
  <c r="AC95" i="43"/>
  <c r="AD95" i="43" s="1"/>
  <c r="AE95" i="43"/>
  <c r="AE62" i="43"/>
  <c r="AC62" i="43"/>
  <c r="AD62" i="43" s="1"/>
  <c r="V102" i="43"/>
  <c r="Q102" i="43"/>
  <c r="Q81" i="43"/>
  <c r="V81" i="43"/>
  <c r="AA108" i="43"/>
  <c r="M108" i="43"/>
  <c r="R108" i="43"/>
  <c r="Q89" i="43"/>
  <c r="V89" i="43"/>
  <c r="AB19" i="43"/>
  <c r="Q100" i="43"/>
  <c r="V100" i="43"/>
  <c r="AB184" i="43"/>
  <c r="W125" i="43"/>
  <c r="S125" i="43"/>
  <c r="V119" i="43"/>
  <c r="Q119" i="43"/>
  <c r="AB36" i="43"/>
  <c r="S60" i="43"/>
  <c r="W60" i="43"/>
  <c r="AB102" i="43"/>
  <c r="W13" i="43"/>
  <c r="S13" i="43"/>
  <c r="W103" i="43"/>
  <c r="S103" i="43"/>
  <c r="W104" i="43"/>
  <c r="S104" i="43"/>
  <c r="W10" i="43"/>
  <c r="S10" i="43"/>
  <c r="S208" i="43"/>
  <c r="W208" i="43"/>
  <c r="Q108" i="43"/>
  <c r="V108" i="43"/>
  <c r="Q149" i="43"/>
  <c r="V149" i="43"/>
  <c r="Q177" i="43"/>
  <c r="V177" i="43"/>
  <c r="S111" i="43"/>
  <c r="W111" i="43"/>
  <c r="Q173" i="43"/>
  <c r="V173" i="43"/>
  <c r="Q202" i="43"/>
  <c r="V202" i="43"/>
  <c r="S35" i="43"/>
  <c r="W35" i="43"/>
  <c r="S188" i="43"/>
  <c r="W188" i="43"/>
  <c r="AE107" i="43"/>
  <c r="AC107" i="43"/>
  <c r="AD107" i="43" s="1"/>
  <c r="M33" i="43"/>
  <c r="AA33" i="43"/>
  <c r="R33" i="43"/>
  <c r="Q18" i="43"/>
  <c r="V18" i="43"/>
  <c r="S100" i="43"/>
  <c r="W100" i="43"/>
  <c r="V198" i="43"/>
  <c r="Q198" i="43"/>
  <c r="AE92" i="43"/>
  <c r="AC92" i="43"/>
  <c r="AD92" i="43" s="1"/>
  <c r="Q51" i="43"/>
  <c r="V51" i="43"/>
  <c r="W202" i="43"/>
  <c r="S202" i="43"/>
  <c r="V30" i="43"/>
  <c r="Q30" i="43"/>
  <c r="AC130" i="43"/>
  <c r="AD130" i="43" s="1"/>
  <c r="AE130" i="43"/>
  <c r="W76" i="43"/>
  <c r="S76" i="43"/>
  <c r="M67" i="43"/>
  <c r="AA67" i="43"/>
  <c r="R67" i="43"/>
  <c r="AE158" i="43"/>
  <c r="AC158" i="43"/>
  <c r="AD158" i="43" s="1"/>
  <c r="S97" i="43"/>
  <c r="W97" i="43"/>
  <c r="AC43" i="43"/>
  <c r="AD43" i="43" s="1"/>
  <c r="AE43" i="43"/>
  <c r="S167" i="43"/>
  <c r="W167" i="43"/>
  <c r="V143" i="43"/>
  <c r="Q143" i="43"/>
  <c r="W81" i="43"/>
  <c r="S81" i="43"/>
  <c r="AC55" i="43"/>
  <c r="AD55" i="43" s="1"/>
  <c r="AE55" i="43"/>
  <c r="AE207" i="43"/>
  <c r="AC207" i="43"/>
  <c r="AD207" i="43" s="1"/>
  <c r="W153" i="43"/>
  <c r="S153" i="43"/>
  <c r="S187" i="43"/>
  <c r="W187" i="43"/>
  <c r="S130" i="43"/>
  <c r="W130" i="43"/>
  <c r="V148" i="43"/>
  <c r="Q148" i="43"/>
  <c r="W204" i="43"/>
  <c r="S204" i="43"/>
  <c r="M112" i="43"/>
  <c r="AA112" i="43"/>
  <c r="R112" i="43"/>
  <c r="AB112" i="43" s="1"/>
  <c r="AA86" i="43"/>
  <c r="R86" i="43"/>
  <c r="AB86" i="43" s="1"/>
  <c r="M86" i="43"/>
  <c r="AB46" i="43"/>
  <c r="S75" i="43"/>
  <c r="W75" i="43"/>
  <c r="W41" i="43"/>
  <c r="S41" i="43"/>
  <c r="W207" i="43"/>
  <c r="S207" i="43"/>
  <c r="Q67" i="43"/>
  <c r="V67" i="43"/>
  <c r="M88" i="43"/>
  <c r="R88" i="43"/>
  <c r="AA88" i="43"/>
  <c r="Q71" i="43"/>
  <c r="V71" i="43"/>
  <c r="AB154" i="43"/>
  <c r="AE91" i="43"/>
  <c r="AC91" i="43"/>
  <c r="AD91" i="43" s="1"/>
  <c r="S200" i="43"/>
  <c r="W200" i="43"/>
  <c r="V157" i="43"/>
  <c r="Q157" i="43"/>
  <c r="AE28" i="43"/>
  <c r="AC28" i="43"/>
  <c r="AD28" i="43" s="1"/>
  <c r="W115" i="43"/>
  <c r="S115" i="43"/>
  <c r="Q150" i="43"/>
  <c r="V150" i="43"/>
  <c r="M14" i="43"/>
  <c r="AA14" i="43"/>
  <c r="R14" i="43"/>
  <c r="M198" i="43"/>
  <c r="AA198" i="43"/>
  <c r="R198" i="43"/>
  <c r="AB198" i="43" s="1"/>
  <c r="Q42" i="43"/>
  <c r="V42" i="43"/>
  <c r="AB52" i="43"/>
  <c r="Q73" i="43"/>
  <c r="V73" i="43"/>
  <c r="AB200" i="43"/>
  <c r="Q181" i="43"/>
  <c r="V181" i="43"/>
  <c r="W158" i="43"/>
  <c r="S158" i="43"/>
  <c r="Q192" i="43"/>
  <c r="V192" i="43"/>
  <c r="AB26" i="43"/>
  <c r="AA161" i="43"/>
  <c r="M161" i="43"/>
  <c r="R161" i="43"/>
  <c r="AB161" i="43" s="1"/>
  <c r="M105" i="43"/>
  <c r="AA105" i="43"/>
  <c r="R105" i="43"/>
  <c r="V188" i="43"/>
  <c r="Q188" i="43"/>
  <c r="S66" i="43"/>
  <c r="W66" i="43"/>
  <c r="W91" i="43"/>
  <c r="S91" i="43"/>
  <c r="AB100" i="43"/>
  <c r="W72" i="43"/>
  <c r="S72" i="43"/>
  <c r="W69" i="43"/>
  <c r="S69" i="43"/>
  <c r="Q166" i="43"/>
  <c r="V166" i="43"/>
  <c r="AB34" i="43"/>
  <c r="M49" i="43"/>
  <c r="AA49" i="43"/>
  <c r="R49" i="43"/>
  <c r="AB162" i="43"/>
  <c r="AB74" i="43"/>
  <c r="Q159" i="43"/>
  <c r="V159" i="43"/>
  <c r="AB203" i="43"/>
  <c r="V93" i="43"/>
  <c r="Q93" i="43"/>
  <c r="S40" i="43"/>
  <c r="W40" i="43"/>
  <c r="W53" i="43"/>
  <c r="S53" i="43"/>
  <c r="AB170" i="43"/>
  <c r="W62" i="43"/>
  <c r="S62" i="43"/>
  <c r="W28" i="43"/>
  <c r="S28" i="43"/>
  <c r="S37" i="43"/>
  <c r="W37" i="43"/>
  <c r="Q156" i="43"/>
  <c r="V156" i="43"/>
  <c r="AB20" i="43"/>
  <c r="Q180" i="43"/>
  <c r="V180" i="43"/>
  <c r="W96" i="43"/>
  <c r="S96" i="43"/>
  <c r="V105" i="43"/>
  <c r="Q105" i="43"/>
  <c r="S16" i="43"/>
  <c r="W16" i="43"/>
  <c r="Q24" i="43"/>
  <c r="V24" i="43"/>
  <c r="W9" i="43"/>
  <c r="S9" i="43"/>
  <c r="W18" i="43"/>
  <c r="S18" i="43"/>
  <c r="W166" i="43"/>
  <c r="S166" i="43"/>
  <c r="W191" i="43"/>
  <c r="S191" i="43"/>
  <c r="S183" i="43"/>
  <c r="W183" i="43"/>
  <c r="S29" i="43"/>
  <c r="W29" i="43"/>
  <c r="Q35" i="43"/>
  <c r="V35" i="43"/>
  <c r="AC60" i="43"/>
  <c r="AD60" i="43" s="1"/>
  <c r="AE60" i="43"/>
  <c r="AA137" i="43"/>
  <c r="R137" i="43"/>
  <c r="M137" i="43"/>
  <c r="W82" i="43"/>
  <c r="S82" i="43"/>
  <c r="V174" i="43"/>
  <c r="Q174" i="43"/>
  <c r="S63" i="43"/>
  <c r="W63" i="43"/>
  <c r="AE89" i="43"/>
  <c r="AC89" i="43"/>
  <c r="AD89" i="43" s="1"/>
  <c r="V41" i="43"/>
  <c r="Q41" i="43"/>
  <c r="S48" i="43"/>
  <c r="W48" i="43"/>
  <c r="Q131" i="43"/>
  <c r="V131" i="43"/>
  <c r="M121" i="43"/>
  <c r="AA121" i="43"/>
  <c r="R121" i="43"/>
  <c r="AB199" i="43"/>
  <c r="Q208" i="43"/>
  <c r="V208" i="43"/>
  <c r="S58" i="43"/>
  <c r="W58" i="43"/>
  <c r="AA139" i="43"/>
  <c r="R139" i="43"/>
  <c r="M139" i="43"/>
  <c r="AC180" i="43"/>
  <c r="AD180" i="43" s="1"/>
  <c r="AE180" i="43"/>
  <c r="V86" i="43"/>
  <c r="Q86" i="43"/>
  <c r="W77" i="43"/>
  <c r="S77" i="43"/>
  <c r="V49" i="43"/>
  <c r="Q49" i="43"/>
  <c r="AA123" i="43"/>
  <c r="R123" i="43"/>
  <c r="AB123" i="43" s="1"/>
  <c r="M123" i="43"/>
  <c r="Q10" i="43"/>
  <c r="V10" i="43"/>
  <c r="V69" i="43"/>
  <c r="Q69" i="43"/>
  <c r="AE209" i="43"/>
  <c r="AC209" i="43"/>
  <c r="AD209" i="43" s="1"/>
  <c r="AE191" i="43"/>
  <c r="AC191" i="43"/>
  <c r="AD191" i="43" s="1"/>
  <c r="Q65" i="43"/>
  <c r="V65" i="43"/>
  <c r="S116" i="43"/>
  <c r="W116" i="43"/>
  <c r="W120" i="43"/>
  <c r="S120" i="43"/>
  <c r="AC96" i="43"/>
  <c r="AD96" i="43" s="1"/>
  <c r="AE96" i="43"/>
  <c r="S205" i="43"/>
  <c r="W205" i="43"/>
  <c r="S89" i="43"/>
  <c r="W89" i="43"/>
  <c r="Q32" i="43"/>
  <c r="V32" i="43"/>
  <c r="AB12" i="43"/>
  <c r="W85" i="43"/>
  <c r="S85" i="43"/>
  <c r="W163" i="43"/>
  <c r="S163" i="43"/>
  <c r="S78" i="43"/>
  <c r="W78" i="43"/>
  <c r="V160" i="43"/>
  <c r="Q160" i="43"/>
  <c r="W64" i="43"/>
  <c r="S64" i="43"/>
  <c r="AE142" i="43"/>
  <c r="AC142" i="43"/>
  <c r="AD142" i="43" s="1"/>
  <c r="Q110" i="43"/>
  <c r="V110" i="43"/>
  <c r="S55" i="43"/>
  <c r="W55" i="43"/>
  <c r="AE9" i="43"/>
  <c r="AC9" i="43"/>
  <c r="AD9" i="43" s="1"/>
  <c r="W36" i="43"/>
  <c r="S36" i="43"/>
  <c r="AA17" i="43"/>
  <c r="M17" i="43"/>
  <c r="R17" i="43"/>
  <c r="V112" i="43"/>
  <c r="Q112" i="43"/>
  <c r="AB27" i="43"/>
  <c r="AB152" i="43"/>
  <c r="Q23" i="43"/>
  <c r="V23" i="43"/>
  <c r="AB165" i="43"/>
  <c r="S142" i="43"/>
  <c r="W142" i="43"/>
  <c r="S189" i="43"/>
  <c r="W189" i="43"/>
  <c r="Q59" i="43"/>
  <c r="V59" i="43"/>
  <c r="V115" i="43"/>
  <c r="Q115" i="43"/>
  <c r="S138" i="43"/>
  <c r="W138" i="43"/>
  <c r="S159" i="43"/>
  <c r="W159" i="43"/>
  <c r="S80" i="43"/>
  <c r="W80" i="43"/>
  <c r="W141" i="43"/>
  <c r="S141" i="43"/>
  <c r="S101" i="43"/>
  <c r="W101" i="43"/>
  <c r="M56" i="43"/>
  <c r="AA56" i="43"/>
  <c r="R56" i="43"/>
  <c r="AC117" i="43"/>
  <c r="AD117" i="43" s="1"/>
  <c r="AE117" i="43"/>
  <c r="AE53" i="43"/>
  <c r="AC53" i="43"/>
  <c r="AD53" i="43" s="1"/>
  <c r="AB183" i="43"/>
  <c r="Q129" i="43"/>
  <c r="V129" i="43"/>
  <c r="AB150" i="43"/>
  <c r="Q16" i="43"/>
  <c r="V16" i="43"/>
  <c r="V209" i="43"/>
  <c r="Q209" i="43"/>
  <c r="W39" i="43"/>
  <c r="S39" i="43"/>
  <c r="V95" i="43"/>
  <c r="Q95" i="43"/>
  <c r="W133" i="43"/>
  <c r="S133" i="43"/>
  <c r="AB40" i="43"/>
  <c r="Q34" i="43"/>
  <c r="V34" i="43"/>
  <c r="AA190" i="43"/>
  <c r="M190" i="43"/>
  <c r="R190" i="43"/>
  <c r="AB194" i="43"/>
  <c r="AB73" i="43"/>
  <c r="S94" i="43"/>
  <c r="W94" i="43"/>
  <c r="AB173" i="43"/>
  <c r="AB193" i="43"/>
  <c r="W184" i="43"/>
  <c r="S184" i="43"/>
  <c r="S95" i="43"/>
  <c r="W95" i="43"/>
  <c r="AE78" i="43"/>
  <c r="AC78" i="43"/>
  <c r="AD78" i="43" s="1"/>
  <c r="V182" i="43"/>
  <c r="Q182" i="43"/>
  <c r="Q39" i="43"/>
  <c r="V39" i="43"/>
  <c r="AE10" i="43"/>
  <c r="AC10" i="43"/>
  <c r="AD10" i="43" s="1"/>
  <c r="Q109" i="43"/>
  <c r="V109" i="43"/>
  <c r="AE75" i="43"/>
  <c r="AC75" i="43"/>
  <c r="AD75" i="43" s="1"/>
  <c r="S71" i="43"/>
  <c r="W71" i="43"/>
  <c r="AE163" i="43"/>
  <c r="AC163" i="43"/>
  <c r="AD163" i="43" s="1"/>
  <c r="W155" i="43"/>
  <c r="S155" i="43"/>
  <c r="AA168" i="43"/>
  <c r="R168" i="43"/>
  <c r="M168" i="43"/>
  <c r="AA110" i="43"/>
  <c r="M110" i="43"/>
  <c r="R110" i="43"/>
  <c r="AE153" i="43"/>
  <c r="AC153" i="43"/>
  <c r="AD153" i="43" s="1"/>
  <c r="W47" i="43"/>
  <c r="S47" i="43"/>
  <c r="W102" i="43"/>
  <c r="S102" i="43"/>
  <c r="S148" i="43"/>
  <c r="W148" i="43"/>
  <c r="AC22" i="43"/>
  <c r="AD22" i="43" s="1"/>
  <c r="AE22" i="43"/>
  <c r="AE126" i="43"/>
  <c r="AC126" i="43"/>
  <c r="AD126" i="43" s="1"/>
  <c r="AC68" i="43"/>
  <c r="AD68" i="43" s="1"/>
  <c r="AE68" i="43"/>
  <c r="AC185" i="43"/>
  <c r="AD185" i="43" s="1"/>
  <c r="AE185" i="43"/>
  <c r="V201" i="43"/>
  <c r="Q201" i="43"/>
  <c r="AE106" i="43"/>
  <c r="AC106" i="43"/>
  <c r="AD106" i="43" s="1"/>
  <c r="S127" i="43"/>
  <c r="W127" i="43"/>
  <c r="M61" i="43"/>
  <c r="AA61" i="43"/>
  <c r="R61" i="43"/>
  <c r="AB140" i="43"/>
  <c r="AB18" i="43"/>
  <c r="AE197" i="43"/>
  <c r="AC197" i="43"/>
  <c r="AD197" i="43" s="1"/>
  <c r="Q132" i="43"/>
  <c r="V132" i="43"/>
  <c r="S197" i="43"/>
  <c r="W197" i="43"/>
  <c r="AC104" i="43"/>
  <c r="AD104" i="43" s="1"/>
  <c r="AE104" i="43"/>
  <c r="AA99" i="43"/>
  <c r="M99" i="43"/>
  <c r="R99" i="43"/>
  <c r="AB99" i="43" s="1"/>
  <c r="S73" i="43"/>
  <c r="W73" i="43"/>
  <c r="S195" i="43"/>
  <c r="W195" i="43"/>
  <c r="V186" i="43"/>
  <c r="Q186" i="43"/>
  <c r="AE79" i="43"/>
  <c r="AC79" i="43"/>
  <c r="AD79" i="43" s="1"/>
  <c r="S106" i="43"/>
  <c r="W106" i="43"/>
  <c r="Q113" i="43"/>
  <c r="V113" i="43"/>
  <c r="AB30" i="43"/>
  <c r="W196" i="43"/>
  <c r="S196" i="43"/>
  <c r="AB51" i="43"/>
  <c r="AA192" i="43"/>
  <c r="M192" i="43"/>
  <c r="R192" i="43"/>
  <c r="AB192" i="43" s="1"/>
  <c r="M38" i="43"/>
  <c r="AA38" i="43"/>
  <c r="R38" i="43"/>
  <c r="AB38" i="43" s="1"/>
  <c r="AE72" i="43"/>
  <c r="AC72" i="43"/>
  <c r="AD72" i="43" s="1"/>
  <c r="AB97" i="43"/>
  <c r="AB174" i="43"/>
  <c r="Q122" i="43"/>
  <c r="V122" i="43"/>
  <c r="S145" i="43"/>
  <c r="W145" i="43"/>
  <c r="V172" i="43"/>
  <c r="Q172" i="43"/>
  <c r="V12" i="43"/>
  <c r="Q12" i="43"/>
  <c r="AE166" i="43"/>
  <c r="AC166" i="43"/>
  <c r="AD166" i="43" s="1"/>
  <c r="AB160" i="43"/>
  <c r="W44" i="43"/>
  <c r="S44" i="43"/>
  <c r="S164" i="43"/>
  <c r="W164" i="43"/>
  <c r="Q175" i="43"/>
  <c r="V175" i="43"/>
  <c r="V54" i="43"/>
  <c r="Q54" i="43"/>
  <c r="AB156" i="43"/>
  <c r="AB13" i="43"/>
  <c r="AA87" i="43"/>
  <c r="M87" i="43"/>
  <c r="R87" i="43"/>
  <c r="Q45" i="43"/>
  <c r="V45" i="43"/>
  <c r="AB131" i="43"/>
  <c r="W117" i="43"/>
  <c r="S117" i="43"/>
  <c r="W25" i="43"/>
  <c r="S25" i="43"/>
  <c r="W151" i="43"/>
  <c r="S151" i="43"/>
  <c r="V21" i="43"/>
  <c r="Q21" i="43"/>
  <c r="AE70" i="43"/>
  <c r="AC70" i="43"/>
  <c r="AD70" i="43" s="1"/>
  <c r="W128" i="43"/>
  <c r="S128" i="43"/>
  <c r="W182" i="43"/>
  <c r="S182" i="43"/>
  <c r="V61" i="43"/>
  <c r="Q61" i="43"/>
  <c r="S114" i="43"/>
  <c r="W114" i="43"/>
  <c r="S157" i="43"/>
  <c r="W157" i="43"/>
  <c r="W113" i="43"/>
  <c r="S113" i="43"/>
  <c r="W160" i="43"/>
  <c r="S160" i="43"/>
  <c r="W20" i="43"/>
  <c r="S20" i="43"/>
  <c r="S32" i="43"/>
  <c r="W32" i="43"/>
  <c r="AC39" i="43" l="1"/>
  <c r="AD39" i="43" s="1"/>
  <c r="AC41" i="43"/>
  <c r="AD41" i="43" s="1"/>
  <c r="AC169" i="43"/>
  <c r="AD169" i="43" s="1"/>
  <c r="AC186" i="43"/>
  <c r="AD186" i="43" s="1"/>
  <c r="AE71" i="43"/>
  <c r="AC132" i="43"/>
  <c r="AD132" i="43" s="1"/>
  <c r="AE148" i="43"/>
  <c r="AC115" i="43"/>
  <c r="AD115" i="43" s="1"/>
  <c r="AE57" i="43"/>
  <c r="AC57" i="43"/>
  <c r="AD57" i="43" s="1"/>
  <c r="AE99" i="43"/>
  <c r="AC99" i="43"/>
  <c r="AD99" i="43" s="1"/>
  <c r="S87" i="43"/>
  <c r="W87" i="43"/>
  <c r="AB87" i="43"/>
  <c r="AE161" i="43"/>
  <c r="AC161" i="43"/>
  <c r="AD161" i="43" s="1"/>
  <c r="AE54" i="43"/>
  <c r="AC54" i="43"/>
  <c r="AD54" i="43" s="1"/>
  <c r="S192" i="43"/>
  <c r="W192" i="43"/>
  <c r="W61" i="43"/>
  <c r="S61" i="43"/>
  <c r="AB61" i="43"/>
  <c r="AE136" i="43"/>
  <c r="AC136" i="43"/>
  <c r="AD136" i="43" s="1"/>
  <c r="W105" i="43"/>
  <c r="S105" i="43"/>
  <c r="AB105" i="43"/>
  <c r="AC52" i="43"/>
  <c r="AD52" i="43" s="1"/>
  <c r="AE52" i="43"/>
  <c r="AE36" i="43"/>
  <c r="AC36" i="43"/>
  <c r="AD36" i="43" s="1"/>
  <c r="AE19" i="43"/>
  <c r="AC19" i="43"/>
  <c r="AD19" i="43" s="1"/>
  <c r="W50" i="43"/>
  <c r="S50" i="43"/>
  <c r="S24" i="43"/>
  <c r="W24" i="43"/>
  <c r="AB24" i="43"/>
  <c r="S119" i="43"/>
  <c r="W119" i="43"/>
  <c r="AB119" i="43"/>
  <c r="S129" i="43"/>
  <c r="W129" i="43"/>
  <c r="AB129" i="43"/>
  <c r="AC172" i="43"/>
  <c r="AD172" i="43" s="1"/>
  <c r="AE172" i="43"/>
  <c r="W49" i="43"/>
  <c r="S49" i="43"/>
  <c r="AC192" i="43"/>
  <c r="AD192" i="43" s="1"/>
  <c r="AE192" i="43"/>
  <c r="W110" i="43"/>
  <c r="S110" i="43"/>
  <c r="W123" i="43"/>
  <c r="S123" i="43"/>
  <c r="AE20" i="43"/>
  <c r="AC20" i="43"/>
  <c r="AD20" i="43" s="1"/>
  <c r="AC100" i="43"/>
  <c r="AD100" i="43" s="1"/>
  <c r="AE100" i="43"/>
  <c r="W88" i="43"/>
  <c r="S88" i="43"/>
  <c r="AB88" i="43"/>
  <c r="AE15" i="43"/>
  <c r="AC15" i="43"/>
  <c r="AD15" i="43" s="1"/>
  <c r="AE31" i="43"/>
  <c r="AC31" i="43"/>
  <c r="AD31" i="43" s="1"/>
  <c r="S54" i="43"/>
  <c r="W54" i="43"/>
  <c r="S122" i="43"/>
  <c r="W122" i="43"/>
  <c r="AB122" i="43"/>
  <c r="AE103" i="43"/>
  <c r="AC103" i="43"/>
  <c r="AD103" i="43" s="1"/>
  <c r="S175" i="43"/>
  <c r="W175" i="43"/>
  <c r="AB175" i="43"/>
  <c r="S30" i="43"/>
  <c r="W30" i="43"/>
  <c r="AC140" i="43"/>
  <c r="AD140" i="43" s="1"/>
  <c r="AE140" i="43"/>
  <c r="AE183" i="43"/>
  <c r="AC183" i="43"/>
  <c r="AD183" i="43" s="1"/>
  <c r="AE97" i="43"/>
  <c r="AC97" i="43"/>
  <c r="AD97" i="43" s="1"/>
  <c r="AE73" i="43"/>
  <c r="AC73" i="43"/>
  <c r="AD73" i="43" s="1"/>
  <c r="S17" i="43"/>
  <c r="W17" i="43"/>
  <c r="AB17" i="43"/>
  <c r="AE199" i="43"/>
  <c r="AC199" i="43"/>
  <c r="AD199" i="43" s="1"/>
  <c r="AC203" i="43"/>
  <c r="AD203" i="43" s="1"/>
  <c r="AE203" i="43"/>
  <c r="AE34" i="43"/>
  <c r="AC34" i="43"/>
  <c r="AD34" i="43" s="1"/>
  <c r="AE171" i="43"/>
  <c r="AC171" i="43"/>
  <c r="AD171" i="43" s="1"/>
  <c r="S206" i="43"/>
  <c r="W206" i="43"/>
  <c r="S65" i="43"/>
  <c r="W65" i="43"/>
  <c r="W84" i="43"/>
  <c r="S84" i="43"/>
  <c r="S181" i="43"/>
  <c r="W181" i="43"/>
  <c r="AB181" i="43"/>
  <c r="AB65" i="43"/>
  <c r="AB206" i="43"/>
  <c r="W201" i="43"/>
  <c r="S201" i="43"/>
  <c r="AE12" i="43"/>
  <c r="AC12" i="43"/>
  <c r="AD12" i="43" s="1"/>
  <c r="AC38" i="43"/>
  <c r="AD38" i="43" s="1"/>
  <c r="AE38" i="43"/>
  <c r="W99" i="43"/>
  <c r="S99" i="43"/>
  <c r="AE194" i="43"/>
  <c r="AC194" i="43"/>
  <c r="AD194" i="43" s="1"/>
  <c r="AC165" i="43"/>
  <c r="AD165" i="43" s="1"/>
  <c r="AE165" i="43"/>
  <c r="W121" i="43"/>
  <c r="S121" i="43"/>
  <c r="AB121" i="43"/>
  <c r="AE170" i="43"/>
  <c r="AC170" i="43"/>
  <c r="AD170" i="43" s="1"/>
  <c r="W161" i="43"/>
  <c r="S161" i="43"/>
  <c r="S198" i="43"/>
  <c r="W198" i="43"/>
  <c r="AC46" i="43"/>
  <c r="AD46" i="43" s="1"/>
  <c r="AE46" i="43"/>
  <c r="W33" i="43"/>
  <c r="S33" i="43"/>
  <c r="W108" i="43"/>
  <c r="S108" i="43"/>
  <c r="AB108" i="43"/>
  <c r="AE98" i="43"/>
  <c r="AC98" i="43"/>
  <c r="AD98" i="43" s="1"/>
  <c r="W149" i="43"/>
  <c r="S149" i="43"/>
  <c r="AB149" i="43"/>
  <c r="S135" i="43"/>
  <c r="W135" i="43"/>
  <c r="AC138" i="43"/>
  <c r="AD138" i="43" s="1"/>
  <c r="AE138" i="43"/>
  <c r="W172" i="43"/>
  <c r="S172" i="43"/>
  <c r="AB110" i="43"/>
  <c r="AC112" i="43"/>
  <c r="AD112" i="43" s="1"/>
  <c r="AE112" i="43"/>
  <c r="AC27" i="43"/>
  <c r="AD27" i="43" s="1"/>
  <c r="AE27" i="43"/>
  <c r="AE174" i="43"/>
  <c r="AC174" i="43"/>
  <c r="AD174" i="43" s="1"/>
  <c r="AE40" i="43"/>
  <c r="AC40" i="43"/>
  <c r="AD40" i="43" s="1"/>
  <c r="AE13" i="43"/>
  <c r="AC13" i="43"/>
  <c r="AD13" i="43" s="1"/>
  <c r="AE51" i="43"/>
  <c r="AC51" i="43"/>
  <c r="AD51" i="43" s="1"/>
  <c r="AE131" i="43"/>
  <c r="AC131" i="43"/>
  <c r="AD131" i="43" s="1"/>
  <c r="AE156" i="43"/>
  <c r="AC156" i="43"/>
  <c r="AD156" i="43" s="1"/>
  <c r="W190" i="43"/>
  <c r="S190" i="43"/>
  <c r="AB190" i="43"/>
  <c r="AB49" i="43"/>
  <c r="S139" i="43"/>
  <c r="W139" i="43"/>
  <c r="AB139" i="43"/>
  <c r="AC84" i="43"/>
  <c r="AD84" i="43" s="1"/>
  <c r="AE84" i="43"/>
  <c r="AC135" i="43"/>
  <c r="AD135" i="43" s="1"/>
  <c r="AE135" i="43"/>
  <c r="AB50" i="43"/>
  <c r="W136" i="43"/>
  <c r="S136" i="43"/>
  <c r="W143" i="43"/>
  <c r="S143" i="43"/>
  <c r="W21" i="43"/>
  <c r="S21" i="43"/>
  <c r="AB21" i="43"/>
  <c r="S112" i="43"/>
  <c r="W112" i="43"/>
  <c r="AE160" i="43"/>
  <c r="AC160" i="43"/>
  <c r="AD160" i="43" s="1"/>
  <c r="S38" i="43"/>
  <c r="W38" i="43"/>
  <c r="S168" i="43"/>
  <c r="W168" i="43"/>
  <c r="AB168" i="43"/>
  <c r="AE193" i="43"/>
  <c r="AC193" i="43"/>
  <c r="AD193" i="43" s="1"/>
  <c r="AC150" i="43"/>
  <c r="AD150" i="43" s="1"/>
  <c r="AE150" i="43"/>
  <c r="S137" i="43"/>
  <c r="W137" i="43"/>
  <c r="AC74" i="43"/>
  <c r="AD74" i="43" s="1"/>
  <c r="AE74" i="43"/>
  <c r="AC200" i="43"/>
  <c r="AD200" i="43" s="1"/>
  <c r="AE200" i="43"/>
  <c r="AC154" i="43"/>
  <c r="AD154" i="43" s="1"/>
  <c r="AE154" i="43"/>
  <c r="S86" i="43"/>
  <c r="W86" i="43"/>
  <c r="AB137" i="43"/>
  <c r="AE102" i="43"/>
  <c r="AC102" i="43"/>
  <c r="AD102" i="43" s="1"/>
  <c r="AE184" i="43"/>
  <c r="AC184" i="43"/>
  <c r="AD184" i="43" s="1"/>
  <c r="AE83" i="43"/>
  <c r="AC83" i="43"/>
  <c r="AD83" i="43" s="1"/>
  <c r="W177" i="43"/>
  <c r="S177" i="43"/>
  <c r="AB177" i="43"/>
  <c r="AE123" i="43"/>
  <c r="AC123" i="43"/>
  <c r="AD123" i="43" s="1"/>
  <c r="AC198" i="43"/>
  <c r="AD198" i="43" s="1"/>
  <c r="AE198" i="43"/>
  <c r="AC30" i="43"/>
  <c r="AD30" i="43" s="1"/>
  <c r="AE30" i="43"/>
  <c r="AE18" i="43"/>
  <c r="AC18" i="43"/>
  <c r="AD18" i="43" s="1"/>
  <c r="AC173" i="43"/>
  <c r="AD173" i="43" s="1"/>
  <c r="AE173" i="43"/>
  <c r="AC86" i="43"/>
  <c r="AD86" i="43" s="1"/>
  <c r="AE86" i="43"/>
  <c r="W56" i="43"/>
  <c r="S56" i="43"/>
  <c r="AB56" i="43"/>
  <c r="AE152" i="43"/>
  <c r="AC152" i="43"/>
  <c r="AD152" i="43" s="1"/>
  <c r="AC162" i="43"/>
  <c r="AD162" i="43" s="1"/>
  <c r="AE162" i="43"/>
  <c r="AE26" i="43"/>
  <c r="AC26" i="43"/>
  <c r="AD26" i="43" s="1"/>
  <c r="S14" i="43"/>
  <c r="W14" i="43"/>
  <c r="AB14" i="43"/>
  <c r="AE143" i="43"/>
  <c r="AC143" i="43"/>
  <c r="AD143" i="43" s="1"/>
  <c r="W67" i="43"/>
  <c r="S67" i="43"/>
  <c r="AB67" i="43"/>
  <c r="AB33" i="43"/>
  <c r="AE45" i="43"/>
  <c r="AC45" i="43"/>
  <c r="AD45" i="43" s="1"/>
  <c r="W23" i="43"/>
  <c r="S23" i="43"/>
  <c r="AB23" i="43"/>
  <c r="W93" i="43"/>
  <c r="S93" i="43"/>
  <c r="AB93" i="43"/>
  <c r="S57" i="43"/>
  <c r="W57" i="43"/>
  <c r="AB201" i="43"/>
  <c r="AC190" i="43" l="1"/>
  <c r="AD190" i="43" s="1"/>
  <c r="AE190" i="43"/>
  <c r="AE33" i="43"/>
  <c r="AC33" i="43"/>
  <c r="AD33" i="43" s="1"/>
  <c r="AE88" i="43"/>
  <c r="AC88" i="43"/>
  <c r="AD88" i="43" s="1"/>
  <c r="AE87" i="43"/>
  <c r="AC87" i="43"/>
  <c r="AD87" i="43" s="1"/>
  <c r="AE67" i="43"/>
  <c r="AC67" i="43"/>
  <c r="AD67" i="43" s="1"/>
  <c r="AE149" i="43"/>
  <c r="AC149" i="43"/>
  <c r="AD149" i="43" s="1"/>
  <c r="AC129" i="43"/>
  <c r="AD129" i="43" s="1"/>
  <c r="AE129" i="43"/>
  <c r="AE56" i="43"/>
  <c r="AC56" i="43"/>
  <c r="AD56" i="43" s="1"/>
  <c r="AE24" i="43"/>
  <c r="AC24" i="43"/>
  <c r="AD24" i="43" s="1"/>
  <c r="AE110" i="43"/>
  <c r="AC110" i="43"/>
  <c r="AD110" i="43" s="1"/>
  <c r="AC206" i="43"/>
  <c r="AD206" i="43" s="1"/>
  <c r="AE206" i="43"/>
  <c r="AE175" i="43"/>
  <c r="AC175" i="43"/>
  <c r="AD175" i="43" s="1"/>
  <c r="AC105" i="43"/>
  <c r="AD105" i="43" s="1"/>
  <c r="AE105" i="43"/>
  <c r="AE137" i="43"/>
  <c r="AC137" i="43"/>
  <c r="AD137" i="43" s="1"/>
  <c r="AC122" i="43"/>
  <c r="AD122" i="43" s="1"/>
  <c r="AE122" i="43"/>
  <c r="AC139" i="43"/>
  <c r="AD139" i="43" s="1"/>
  <c r="AE139" i="43"/>
  <c r="AC121" i="43"/>
  <c r="AD121" i="43" s="1"/>
  <c r="AE121" i="43"/>
  <c r="AE65" i="43"/>
  <c r="AC65" i="43"/>
  <c r="AD65" i="43" s="1"/>
  <c r="AC93" i="43"/>
  <c r="AD93" i="43" s="1"/>
  <c r="AE93" i="43"/>
  <c r="AC181" i="43"/>
  <c r="AD181" i="43" s="1"/>
  <c r="AE181" i="43"/>
  <c r="AE119" i="43"/>
  <c r="AC119" i="43"/>
  <c r="AD119" i="43" s="1"/>
  <c r="AE21" i="43"/>
  <c r="AC21" i="43"/>
  <c r="AD21" i="43" s="1"/>
  <c r="AE23" i="43"/>
  <c r="AC23" i="43"/>
  <c r="AD23" i="43" s="1"/>
  <c r="AE201" i="43"/>
  <c r="AC201" i="43"/>
  <c r="AD201" i="43" s="1"/>
  <c r="AE17" i="43"/>
  <c r="AC17" i="43"/>
  <c r="AD17" i="43" s="1"/>
  <c r="AE61" i="43"/>
  <c r="AC61" i="43"/>
  <c r="AD61" i="43" s="1"/>
  <c r="AC14" i="43"/>
  <c r="AD14" i="43" s="1"/>
  <c r="AE14" i="43"/>
  <c r="AE177" i="43"/>
  <c r="AC177" i="43"/>
  <c r="AD177" i="43" s="1"/>
  <c r="AE168" i="43"/>
  <c r="AC168" i="43"/>
  <c r="AD168" i="43" s="1"/>
  <c r="AE50" i="43"/>
  <c r="AC50" i="43"/>
  <c r="AD50" i="43" s="1"/>
  <c r="AE49" i="43"/>
  <c r="AC49" i="43"/>
  <c r="AD49" i="43" s="1"/>
  <c r="AC108" i="43"/>
  <c r="AD108" i="43" s="1"/>
  <c r="AE108" i="43"/>
</calcChain>
</file>

<file path=xl/sharedStrings.xml><?xml version="1.0" encoding="utf-8"?>
<sst xmlns="http://schemas.openxmlformats.org/spreadsheetml/2006/main" count="102" uniqueCount="97">
  <si>
    <t>Complex</t>
  </si>
  <si>
    <t>Mag</t>
  </si>
  <si>
    <t>Physical Constants</t>
  </si>
  <si>
    <t>Air Density</t>
  </si>
  <si>
    <t>Speed of Sound</t>
  </si>
  <si>
    <t>Woofer Variables</t>
  </si>
  <si>
    <t>Driver Area (Sd)</t>
  </si>
  <si>
    <t>Driver Moving Mass (Md)</t>
  </si>
  <si>
    <t>Driver Stiffness (Kd)</t>
  </si>
  <si>
    <t>Driver Damping (Dd)</t>
  </si>
  <si>
    <t>Drriver Bl Product (Bl)</t>
  </si>
  <si>
    <t>Driver Resistance (Re)</t>
  </si>
  <si>
    <t>Driver Inductance (Le)</t>
  </si>
  <si>
    <t>Box and PR Variables</t>
  </si>
  <si>
    <t>Box Volume (Vb)</t>
  </si>
  <si>
    <t>PR Area (Sr)</t>
  </si>
  <si>
    <t>PR Stiffness (Kr)</t>
  </si>
  <si>
    <t>PR Damping (Dr)</t>
  </si>
  <si>
    <t>Box Tuning Frequency (fb)</t>
  </si>
  <si>
    <t>Box Leakage Q (Qbl)</t>
  </si>
  <si>
    <t>Drive Variable</t>
  </si>
  <si>
    <t>Input Voltage</t>
  </si>
  <si>
    <t>Calculated Quantities</t>
  </si>
  <si>
    <t>Driver Qes</t>
  </si>
  <si>
    <t>Driver Qms</t>
  </si>
  <si>
    <t>Driver Qts</t>
  </si>
  <si>
    <t>Driver Vas (liters)</t>
  </si>
  <si>
    <t>PR Mass (Mr)</t>
  </si>
  <si>
    <t>Box Stiffness (Kbr)</t>
  </si>
  <si>
    <t>Box Leakage Damping (Dbl)</t>
  </si>
  <si>
    <t>Calculations</t>
  </si>
  <si>
    <t>One Volt Solution</t>
  </si>
  <si>
    <t>Hertz</t>
  </si>
  <si>
    <t>s(w)</t>
  </si>
  <si>
    <t>Z1(w)</t>
  </si>
  <si>
    <t>Var1(w)</t>
  </si>
  <si>
    <t>Var2(w)</t>
  </si>
  <si>
    <t>B(w)</t>
  </si>
  <si>
    <t>Xd1</t>
  </si>
  <si>
    <t>Xr1</t>
  </si>
  <si>
    <t>Zin</t>
  </si>
  <si>
    <t>PhXd1</t>
  </si>
  <si>
    <t>PhXr1</t>
  </si>
  <si>
    <t>Pd1</t>
  </si>
  <si>
    <t>PhPd1</t>
  </si>
  <si>
    <t>Pr1</t>
  </si>
  <si>
    <t>PhPr1</t>
  </si>
  <si>
    <t>Frequency</t>
  </si>
  <si>
    <t>Output at Modeled Voltage</t>
  </si>
  <si>
    <t>SPLdV</t>
  </si>
  <si>
    <t>SPLrV</t>
  </si>
  <si>
    <t>SPLV</t>
  </si>
  <si>
    <t>Phase</t>
  </si>
  <si>
    <t>Xl1</t>
  </si>
  <si>
    <t>PhXl1</t>
  </si>
  <si>
    <t>Prl</t>
  </si>
  <si>
    <t>PhPrl</t>
  </si>
  <si>
    <t>SPLlV</t>
  </si>
  <si>
    <t>Electro-Mechanical Thiele/Small Box Model</t>
  </si>
  <si>
    <t>Voltage Sensitivity  [dB/(V*m)]</t>
  </si>
  <si>
    <t>Driver Resonance fs  [Hz]</t>
  </si>
  <si>
    <t>XdV</t>
  </si>
  <si>
    <t>XrV</t>
  </si>
  <si>
    <t>XlV</t>
  </si>
  <si>
    <t>VrV</t>
  </si>
  <si>
    <t xml:space="preserve">This is a Thiele/Small lumped parameter box model based on the electro-mechanical circuit for a passive radiator system.  It includes voice coil inductance and box leakage.  </t>
  </si>
  <si>
    <t>Password : Opensesame</t>
  </si>
  <si>
    <t>Items in green can be edited</t>
  </si>
  <si>
    <t>Thiele/Small to Electro-Mechanical Conversion</t>
  </si>
  <si>
    <t>Password:  Opensesame</t>
  </si>
  <si>
    <t>Items in green can be edited!</t>
  </si>
  <si>
    <t>Value</t>
  </si>
  <si>
    <t>Units</t>
  </si>
  <si>
    <t>kg/m^3</t>
  </si>
  <si>
    <t>m/s</t>
  </si>
  <si>
    <t>Input Driver T/S Variables</t>
  </si>
  <si>
    <t>Driver Resistance  (Re)</t>
  </si>
  <si>
    <t>Ohm</t>
  </si>
  <si>
    <t>Resonant Frequency  (fs)</t>
  </si>
  <si>
    <t>Hz</t>
  </si>
  <si>
    <t>Driver Electrical Q (Qes)</t>
  </si>
  <si>
    <t>-</t>
  </si>
  <si>
    <t>Driver Mechancial Q  (Qms)</t>
  </si>
  <si>
    <t>m^2</t>
  </si>
  <si>
    <t>Driver Equivalent Volume  (Vas)</t>
  </si>
  <si>
    <t>m^3</t>
  </si>
  <si>
    <t>Output Electro-Mechanical Variables</t>
  </si>
  <si>
    <t>Driver Stiffness  (Kd)</t>
  </si>
  <si>
    <t>kg/s^2</t>
  </si>
  <si>
    <t>Driver Moving Mass  (Md)</t>
  </si>
  <si>
    <t>kg</t>
  </si>
  <si>
    <t>Driver Mechanical Damping  (Dd)</t>
  </si>
  <si>
    <t>kg/s</t>
  </si>
  <si>
    <t>Driver Motor Force  (Bl)</t>
  </si>
  <si>
    <t>N/A</t>
  </si>
  <si>
    <t>One Volt Sensitivity @ 1 Meter</t>
  </si>
  <si>
    <t>dB/V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</si>
</sst>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"/>
    <numFmt numFmtId="165" formatCode="#,##0.0"/>
    <numFmt numFmtId="166" formatCode="0.0000"/>
    <numFmt numFmtId="167" formatCode="0.000"/>
    <numFmt numFmtId="168" formatCode="0.00000"/>
    <numFmt numFmtId="169" formatCode="0.000000"/>
    <numFmt numFmtId="170" formatCode="&quot;$&quot;#,##0"/>
  </numFmts>
  <fonts count="12" x14ac:knownFonts="1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13">
    <xf numFmtId="0" fontId="0" fillId="0" borderId="0" xfId="0"/>
    <xf numFmtId="165" fontId="0" fillId="0" borderId="0" xfId="0" applyNumberFormat="1" applyAlignment="1">
      <alignment horizontal="right" indent="1"/>
    </xf>
    <xf numFmtId="2" fontId="0" fillId="0" borderId="0" xfId="0" applyNumberFormat="1" applyAlignment="1">
      <alignment horizontal="right" indent="1"/>
    </xf>
    <xf numFmtId="0" fontId="0" fillId="0" borderId="0" xfId="0" applyAlignment="1">
      <alignment horizontal="right" indent="1"/>
    </xf>
    <xf numFmtId="164" fontId="0" fillId="0" borderId="0" xfId="0" applyNumberFormat="1" applyAlignment="1">
      <alignment horizontal="right" indent="1"/>
    </xf>
    <xf numFmtId="3" fontId="0" fillId="0" borderId="0" xfId="0" applyNumberFormat="1" applyAlignment="1">
      <alignment horizontal="right" indent="1"/>
    </xf>
    <xf numFmtId="164" fontId="0" fillId="0" borderId="0" xfId="0" applyNumberFormat="1" applyAlignment="1">
      <alignment horizontal="left" indent="1"/>
    </xf>
    <xf numFmtId="166" fontId="0" fillId="0" borderId="0" xfId="0" applyNumberFormat="1" applyAlignment="1">
      <alignment horizontal="right" indent="1"/>
    </xf>
    <xf numFmtId="16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167" fontId="0" fillId="0" borderId="0" xfId="0" applyNumberFormat="1"/>
    <xf numFmtId="0" fontId="4" fillId="0" borderId="0" xfId="0" applyFont="1"/>
    <xf numFmtId="164" fontId="5" fillId="0" borderId="0" xfId="0" applyNumberFormat="1" applyFont="1" applyAlignment="1">
      <alignment horizontal="left" indent="1"/>
    </xf>
    <xf numFmtId="168" fontId="0" fillId="0" borderId="0" xfId="0" applyNumberFormat="1" applyAlignment="1">
      <alignment horizontal="right" indent="1"/>
    </xf>
    <xf numFmtId="169" fontId="0" fillId="0" borderId="0" xfId="0" applyNumberFormat="1"/>
    <xf numFmtId="164" fontId="4" fillId="0" borderId="0" xfId="0" applyNumberFormat="1" applyFont="1" applyAlignment="1">
      <alignment horizontal="left" indent="1"/>
    </xf>
    <xf numFmtId="168" fontId="0" fillId="0" borderId="0" xfId="0" applyNumberFormat="1" applyAlignment="1">
      <alignment horizontal="right" vertical="top" indent="1"/>
    </xf>
    <xf numFmtId="164" fontId="0" fillId="0" borderId="0" xfId="0" applyNumberFormat="1" applyAlignment="1">
      <alignment horizontal="left" vertical="top" indent="1"/>
    </xf>
    <xf numFmtId="2" fontId="0" fillId="0" borderId="0" xfId="0" applyNumberFormat="1" applyAlignment="1">
      <alignment horizontal="right" vertical="top" indent="1"/>
    </xf>
    <xf numFmtId="167" fontId="2" fillId="0" borderId="0" xfId="0" applyNumberFormat="1" applyFont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3" fillId="0" borderId="4" xfId="0" applyNumberFormat="1" applyFont="1" applyBorder="1" applyAlignment="1">
      <alignment horizontal="right" indent="3"/>
    </xf>
    <xf numFmtId="164" fontId="3" fillId="0" borderId="5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7" fontId="3" fillId="0" borderId="0" xfId="0" applyNumberFormat="1" applyFont="1"/>
    <xf numFmtId="164" fontId="0" fillId="0" borderId="8" xfId="0" applyNumberFormat="1" applyBorder="1" applyAlignment="1">
      <alignment horizontal="right" indent="3"/>
    </xf>
    <xf numFmtId="2" fontId="1" fillId="0" borderId="3" xfId="0" applyNumberFormat="1" applyFont="1" applyBorder="1" applyAlignment="1">
      <alignment horizontal="right" indent="1"/>
    </xf>
    <xf numFmtId="2" fontId="1" fillId="0" borderId="12" xfId="0" applyNumberFormat="1" applyFont="1" applyBorder="1" applyAlignment="1">
      <alignment horizontal="right" indent="1"/>
    </xf>
    <xf numFmtId="2" fontId="1" fillId="0" borderId="13" xfId="0" applyNumberFormat="1" applyFont="1" applyBorder="1" applyAlignment="1">
      <alignment horizontal="right" indent="1"/>
    </xf>
    <xf numFmtId="0" fontId="1" fillId="0" borderId="13" xfId="0" applyFont="1" applyBorder="1" applyAlignment="1">
      <alignment horizontal="right" indent="1"/>
    </xf>
    <xf numFmtId="2" fontId="0" fillId="0" borderId="12" xfId="0" applyNumberFormat="1" applyBorder="1" applyAlignment="1">
      <alignment horizontal="right" indent="1"/>
    </xf>
    <xf numFmtId="2" fontId="0" fillId="0" borderId="13" xfId="0" applyNumberFormat="1" applyBorder="1" applyAlignment="1">
      <alignment horizontal="right" indent="1"/>
    </xf>
    <xf numFmtId="164" fontId="0" fillId="0" borderId="14" xfId="0" applyNumberFormat="1" applyBorder="1" applyAlignment="1">
      <alignment horizontal="right" indent="1"/>
    </xf>
    <xf numFmtId="164" fontId="0" fillId="0" borderId="1" xfId="0" applyNumberFormat="1" applyBorder="1" applyAlignment="1">
      <alignment horizontal="right" indent="3"/>
    </xf>
    <xf numFmtId="1" fontId="0" fillId="0" borderId="1" xfId="0" applyNumberFormat="1" applyBorder="1" applyAlignment="1">
      <alignment horizontal="right" indent="3"/>
    </xf>
    <xf numFmtId="164" fontId="1" fillId="0" borderId="14" xfId="0" applyNumberFormat="1" applyFont="1" applyBorder="1" applyAlignment="1">
      <alignment horizontal="center"/>
    </xf>
    <xf numFmtId="164" fontId="0" fillId="0" borderId="12" xfId="0" applyNumberFormat="1" applyBorder="1" applyAlignment="1">
      <alignment horizontal="right" indent="1"/>
    </xf>
    <xf numFmtId="164" fontId="0" fillId="0" borderId="13" xfId="0" applyNumberFormat="1" applyBorder="1" applyAlignment="1">
      <alignment horizontal="right" indent="1"/>
    </xf>
    <xf numFmtId="164" fontId="3" fillId="0" borderId="11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right" indent="1"/>
    </xf>
    <xf numFmtId="164" fontId="3" fillId="0" borderId="15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right" indent="1"/>
    </xf>
    <xf numFmtId="164" fontId="0" fillId="0" borderId="18" xfId="0" applyNumberFormat="1" applyBorder="1" applyAlignment="1">
      <alignment horizontal="right" indent="1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2" fontId="0" fillId="0" borderId="17" xfId="0" applyNumberFormat="1" applyBorder="1" applyAlignment="1">
      <alignment horizontal="right" indent="1"/>
    </xf>
    <xf numFmtId="2" fontId="0" fillId="0" borderId="19" xfId="0" applyNumberFormat="1" applyBorder="1" applyAlignment="1">
      <alignment horizontal="right" indent="1"/>
    </xf>
    <xf numFmtId="2" fontId="1" fillId="0" borderId="13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7" fontId="3" fillId="0" borderId="16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0" fillId="0" borderId="20" xfId="0" applyNumberFormat="1" applyBorder="1" applyAlignment="1">
      <alignment horizontal="right" indent="3"/>
    </xf>
    <xf numFmtId="2" fontId="1" fillId="0" borderId="21" xfId="0" applyNumberFormat="1" applyFont="1" applyBorder="1" applyAlignment="1">
      <alignment horizontal="right" indent="1"/>
    </xf>
    <xf numFmtId="2" fontId="1" fillId="0" borderId="22" xfId="0" applyNumberFormat="1" applyFont="1" applyBorder="1" applyAlignment="1">
      <alignment horizontal="right" indent="1"/>
    </xf>
    <xf numFmtId="2" fontId="1" fillId="0" borderId="23" xfId="0" applyNumberFormat="1" applyFont="1" applyBorder="1" applyAlignment="1">
      <alignment horizontal="right" indent="1"/>
    </xf>
    <xf numFmtId="2" fontId="1" fillId="0" borderId="24" xfId="0" applyNumberFormat="1" applyFont="1" applyBorder="1" applyAlignment="1">
      <alignment horizontal="right" indent="1"/>
    </xf>
    <xf numFmtId="2" fontId="1" fillId="0" borderId="25" xfId="0" applyNumberFormat="1" applyFont="1" applyBorder="1" applyAlignment="1">
      <alignment horizontal="right" indent="1"/>
    </xf>
    <xf numFmtId="164" fontId="0" fillId="0" borderId="22" xfId="0" applyNumberFormat="1" applyBorder="1" applyAlignment="1">
      <alignment horizontal="right" indent="1"/>
    </xf>
    <xf numFmtId="0" fontId="1" fillId="0" borderId="23" xfId="0" applyFont="1" applyBorder="1" applyAlignment="1">
      <alignment horizontal="right" indent="1"/>
    </xf>
    <xf numFmtId="164" fontId="1" fillId="0" borderId="22" xfId="0" applyNumberFormat="1" applyFont="1" applyBorder="1" applyAlignment="1">
      <alignment horizontal="center"/>
    </xf>
    <xf numFmtId="164" fontId="0" fillId="0" borderId="23" xfId="0" applyNumberFormat="1" applyBorder="1" applyAlignment="1">
      <alignment horizontal="right" indent="1"/>
    </xf>
    <xf numFmtId="2" fontId="1" fillId="0" borderId="23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0" fillId="0" borderId="24" xfId="0" applyNumberFormat="1" applyBorder="1" applyAlignment="1">
      <alignment horizontal="right" indent="1"/>
    </xf>
    <xf numFmtId="164" fontId="1" fillId="0" borderId="23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right" indent="1"/>
    </xf>
    <xf numFmtId="2" fontId="0" fillId="0" borderId="27" xfId="0" applyNumberFormat="1" applyBorder="1" applyAlignment="1">
      <alignment horizontal="right" indent="1"/>
    </xf>
    <xf numFmtId="2" fontId="0" fillId="0" borderId="22" xfId="0" applyNumberFormat="1" applyBorder="1" applyAlignment="1">
      <alignment horizontal="right" indent="1"/>
    </xf>
    <xf numFmtId="2" fontId="0" fillId="0" borderId="23" xfId="0" applyNumberFormat="1" applyBorder="1" applyAlignment="1">
      <alignment horizontal="right" indent="1"/>
    </xf>
    <xf numFmtId="164" fontId="9" fillId="0" borderId="0" xfId="0" applyNumberFormat="1" applyFont="1" applyAlignment="1">
      <alignment horizontal="left" indent="1"/>
    </xf>
    <xf numFmtId="164" fontId="0" fillId="0" borderId="0" xfId="0" applyNumberFormat="1" applyAlignment="1">
      <alignment horizontal="center"/>
    </xf>
    <xf numFmtId="0" fontId="7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7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0" fontId="8" fillId="0" borderId="0" xfId="0" applyFont="1" applyAlignment="1" applyProtection="1">
      <alignment horizontal="left" vertical="center" indent="1"/>
      <protection locked="0"/>
    </xf>
    <xf numFmtId="0" fontId="0" fillId="0" borderId="0" xfId="0" applyAlignment="1">
      <alignment horizontal="left" vertical="center" indent="1"/>
    </xf>
    <xf numFmtId="0" fontId="0" fillId="0" borderId="0" xfId="0" applyAlignment="1" applyProtection="1">
      <alignment horizontal="left" vertical="center" indent="1"/>
      <protection locked="0"/>
    </xf>
    <xf numFmtId="164" fontId="0" fillId="0" borderId="0" xfId="0" applyNumberFormat="1" applyAlignment="1" applyProtection="1">
      <alignment horizontal="right" indent="1"/>
      <protection locked="0"/>
    </xf>
    <xf numFmtId="3" fontId="0" fillId="0" borderId="0" xfId="0" applyNumberFormat="1" applyAlignment="1" applyProtection="1">
      <alignment horizontal="right" indent="1"/>
      <protection locked="0"/>
    </xf>
    <xf numFmtId="167" fontId="0" fillId="0" borderId="0" xfId="0" applyNumberFormat="1" applyProtection="1">
      <protection locked="0"/>
    </xf>
    <xf numFmtId="0" fontId="0" fillId="0" borderId="0" xfId="0" applyProtection="1">
      <protection locked="0"/>
    </xf>
    <xf numFmtId="164" fontId="0" fillId="2" borderId="0" xfId="0" applyNumberFormat="1" applyFill="1" applyAlignment="1">
      <alignment horizontal="left" indent="1"/>
    </xf>
    <xf numFmtId="0" fontId="0" fillId="2" borderId="0" xfId="0" applyFill="1" applyAlignment="1" applyProtection="1">
      <alignment horizontal="right" indent="1"/>
      <protection locked="0"/>
    </xf>
    <xf numFmtId="166" fontId="0" fillId="2" borderId="0" xfId="0" applyNumberFormat="1" applyFill="1" applyAlignment="1" applyProtection="1">
      <alignment horizontal="right" indent="1"/>
      <protection locked="0"/>
    </xf>
    <xf numFmtId="3" fontId="0" fillId="2" borderId="0" xfId="0" applyNumberFormat="1" applyFill="1" applyAlignment="1" applyProtection="1">
      <alignment horizontal="right" indent="1"/>
      <protection locked="0"/>
    </xf>
    <xf numFmtId="2" fontId="0" fillId="2" borderId="0" xfId="0" applyNumberFormat="1" applyFill="1" applyAlignment="1" applyProtection="1">
      <alignment horizontal="right" indent="1"/>
      <protection locked="0"/>
    </xf>
    <xf numFmtId="168" fontId="0" fillId="2" borderId="0" xfId="0" applyNumberFormat="1" applyFill="1" applyAlignment="1" applyProtection="1">
      <alignment horizontal="right" indent="1"/>
      <protection locked="0"/>
    </xf>
    <xf numFmtId="1" fontId="0" fillId="2" borderId="0" xfId="0" applyNumberFormat="1" applyFill="1" applyAlignment="1" applyProtection="1">
      <alignment horizontal="right" indent="1"/>
      <protection locked="0"/>
    </xf>
    <xf numFmtId="164" fontId="0" fillId="2" borderId="0" xfId="0" applyNumberFormat="1" applyFill="1" applyAlignment="1" applyProtection="1">
      <alignment horizontal="right" indent="1"/>
      <protection locked="0"/>
    </xf>
    <xf numFmtId="165" fontId="0" fillId="2" borderId="0" xfId="0" applyNumberFormat="1" applyFill="1" applyAlignment="1" applyProtection="1">
      <alignment horizontal="right" indent="1"/>
      <protection locked="0"/>
    </xf>
    <xf numFmtId="0" fontId="8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164" fontId="6" fillId="0" borderId="2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 applyAlignment="1">
      <alignment horizontal="left" vertical="center" indent="1"/>
    </xf>
    <xf numFmtId="0" fontId="0" fillId="0" borderId="0" xfId="0" applyAlignment="1" applyProtection="1">
      <alignment horizontal="right" indent="1"/>
      <protection locked="0"/>
    </xf>
    <xf numFmtId="0" fontId="0" fillId="0" borderId="0" xfId="0" applyAlignment="1">
      <alignment horizontal="left" indent="1"/>
    </xf>
    <xf numFmtId="164" fontId="0" fillId="2" borderId="0" xfId="1" applyNumberFormat="1" applyFont="1" applyFill="1" applyAlignment="1" applyProtection="1">
      <alignment horizontal="right" indent="1"/>
      <protection locked="0"/>
    </xf>
    <xf numFmtId="0" fontId="5" fillId="0" borderId="0" xfId="0" applyFont="1" applyAlignment="1">
      <alignment horizontal="left" indent="1"/>
    </xf>
    <xf numFmtId="170" fontId="0" fillId="0" borderId="0" xfId="0" applyNumberFormat="1" applyAlignment="1">
      <alignment horizontal="righ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</a:t>
            </a:r>
            <a:r>
              <a:rPr lang="en-US" baseline="0"/>
              <a:t> Response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System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Calculations!$AC$9:$AC$209</c:f>
              <c:numCache>
                <c:formatCode>0.0</c:formatCode>
                <c:ptCount val="201"/>
                <c:pt idx="0">
                  <c:v>58.661350918040647</c:v>
                </c:pt>
                <c:pt idx="1">
                  <c:v>59.826089992443023</c:v>
                </c:pt>
                <c:pt idx="2">
                  <c:v>61.459784420758595</c:v>
                </c:pt>
                <c:pt idx="3">
                  <c:v>62.484221144999914</c:v>
                </c:pt>
                <c:pt idx="4">
                  <c:v>63.938316137457008</c:v>
                </c:pt>
                <c:pt idx="5">
                  <c:v>64.859330881595994</c:v>
                </c:pt>
                <c:pt idx="6">
                  <c:v>66.177474358367149</c:v>
                </c:pt>
                <c:pt idx="7">
                  <c:v>67.018364385555984</c:v>
                </c:pt>
                <c:pt idx="8">
                  <c:v>68.22912312354255</c:v>
                </c:pt>
                <c:pt idx="9">
                  <c:v>69.385365018318666</c:v>
                </c:pt>
                <c:pt idx="10">
                  <c:v>70.492904688471697</c:v>
                </c:pt>
                <c:pt idx="11">
                  <c:v>71.556586590376909</c:v>
                </c:pt>
                <c:pt idx="12">
                  <c:v>72.580494820422345</c:v>
                </c:pt>
                <c:pt idx="13">
                  <c:v>73.56810816333288</c:v>
                </c:pt>
                <c:pt idx="14">
                  <c:v>74.522416727359911</c:v>
                </c:pt>
                <c:pt idx="15">
                  <c:v>75.446011077468469</c:v>
                </c:pt>
                <c:pt idx="16">
                  <c:v>76.633558231603999</c:v>
                </c:pt>
                <c:pt idx="17">
                  <c:v>77.493804292432259</c:v>
                </c:pt>
                <c:pt idx="18">
                  <c:v>78.329868665997807</c:v>
                </c:pt>
                <c:pt idx="19">
                  <c:v>79.409560517976288</c:v>
                </c:pt>
                <c:pt idx="20">
                  <c:v>80.194726127802738</c:v>
                </c:pt>
                <c:pt idx="21">
                  <c:v>81.210988384337966</c:v>
                </c:pt>
                <c:pt idx="22">
                  <c:v>82.1944235844134</c:v>
                </c:pt>
                <c:pt idx="23">
                  <c:v>83.147105599402437</c:v>
                </c:pt>
                <c:pt idx="24">
                  <c:v>84.070833496671497</c:v>
                </c:pt>
                <c:pt idx="25">
                  <c:v>84.967167024165548</c:v>
                </c:pt>
                <c:pt idx="26">
                  <c:v>85.837455124269852</c:v>
                </c:pt>
                <c:pt idx="27">
                  <c:v>86.682859057533847</c:v>
                </c:pt>
                <c:pt idx="28">
                  <c:v>87.706117902851673</c:v>
                </c:pt>
                <c:pt idx="29">
                  <c:v>88.498929597799773</c:v>
                </c:pt>
                <c:pt idx="30">
                  <c:v>89.458794590620556</c:v>
                </c:pt>
                <c:pt idx="31">
                  <c:v>90.202408474834556</c:v>
                </c:pt>
                <c:pt idx="32">
                  <c:v>91.102231943209432</c:v>
                </c:pt>
                <c:pt idx="33">
                  <c:v>91.969565255741159</c:v>
                </c:pt>
                <c:pt idx="34">
                  <c:v>92.804733211707202</c:v>
                </c:pt>
                <c:pt idx="35">
                  <c:v>93.607862453346016</c:v>
                </c:pt>
                <c:pt idx="36">
                  <c:v>94.378912039448565</c:v>
                </c:pt>
                <c:pt idx="37">
                  <c:v>95.117707166206472</c:v>
                </c:pt>
                <c:pt idx="38">
                  <c:v>95.96129912094581</c:v>
                </c:pt>
                <c:pt idx="39">
                  <c:v>96.628104802825234</c:v>
                </c:pt>
                <c:pt idx="40">
                  <c:v>97.384348428199331</c:v>
                </c:pt>
                <c:pt idx="41">
                  <c:v>98.092222476413994</c:v>
                </c:pt>
                <c:pt idx="42">
                  <c:v>98.751446581884736</c:v>
                </c:pt>
                <c:pt idx="43">
                  <c:v>99.362047548668755</c:v>
                </c:pt>
                <c:pt idx="44">
                  <c:v>99.924442152152423</c:v>
                </c:pt>
                <c:pt idx="45">
                  <c:v>100.52081691508866</c:v>
                </c:pt>
                <c:pt idx="46">
                  <c:v>100.98234065387665</c:v>
                </c:pt>
                <c:pt idx="47">
                  <c:v>101.4654515034389</c:v>
                </c:pt>
                <c:pt idx="48">
                  <c:v>101.89243204658104</c:v>
                </c:pt>
                <c:pt idx="49">
                  <c:v>102.26745439340255</c:v>
                </c:pt>
                <c:pt idx="50">
                  <c:v>102.59505754042281</c:v>
                </c:pt>
                <c:pt idx="51">
                  <c:v>102.91743078394194</c:v>
                </c:pt>
                <c:pt idx="52">
                  <c:v>103.15922718509142</c:v>
                </c:pt>
                <c:pt idx="53">
                  <c:v>103.3955355948312</c:v>
                </c:pt>
                <c:pt idx="54">
                  <c:v>103.59507976823357</c:v>
                </c:pt>
                <c:pt idx="55">
                  <c:v>103.76344950054657</c:v>
                </c:pt>
                <c:pt idx="56">
                  <c:v>103.90556460213335</c:v>
                </c:pt>
                <c:pt idx="57">
                  <c:v>104.03933328774824</c:v>
                </c:pt>
                <c:pt idx="58">
                  <c:v>104.13900329904564</c:v>
                </c:pt>
                <c:pt idx="59">
                  <c:v>104.23337113962185</c:v>
                </c:pt>
                <c:pt idx="60">
                  <c:v>104.31231077776525</c:v>
                </c:pt>
                <c:pt idx="61">
                  <c:v>104.37868871169144</c:v>
                </c:pt>
                <c:pt idx="62">
                  <c:v>104.44051324682816</c:v>
                </c:pt>
                <c:pt idx="63">
                  <c:v>104.49221942635967</c:v>
                </c:pt>
                <c:pt idx="64">
                  <c:v>104.53580462909267</c:v>
                </c:pt>
                <c:pt idx="65">
                  <c:v>104.57284110887122</c:v>
                </c:pt>
                <c:pt idx="66">
                  <c:v>104.6045685151209</c:v>
                </c:pt>
                <c:pt idx="67">
                  <c:v>104.63449994691345</c:v>
                </c:pt>
                <c:pt idx="68">
                  <c:v>104.6602130880967</c:v>
                </c:pt>
                <c:pt idx="69">
                  <c:v>104.68250544109536</c:v>
                </c:pt>
                <c:pt idx="70">
                  <c:v>104.70200129921059</c:v>
                </c:pt>
                <c:pt idx="71">
                  <c:v>104.72065485172372</c:v>
                </c:pt>
                <c:pt idx="72">
                  <c:v>104.7370643917133</c:v>
                </c:pt>
                <c:pt idx="73">
                  <c:v>104.75162142921002</c:v>
                </c:pt>
                <c:pt idx="74">
                  <c:v>104.76565711007166</c:v>
                </c:pt>
                <c:pt idx="75">
                  <c:v>104.77727191897134</c:v>
                </c:pt>
                <c:pt idx="76">
                  <c:v>104.78863112282892</c:v>
                </c:pt>
                <c:pt idx="77">
                  <c:v>104.799658602699</c:v>
                </c:pt>
                <c:pt idx="78">
                  <c:v>104.80962535991729</c:v>
                </c:pt>
                <c:pt idx="79">
                  <c:v>104.81868665141307</c:v>
                </c:pt>
                <c:pt idx="80">
                  <c:v>104.82696750476954</c:v>
                </c:pt>
                <c:pt idx="81">
                  <c:v>104.83508904588098</c:v>
                </c:pt>
                <c:pt idx="82">
                  <c:v>104.8425336130849</c:v>
                </c:pt>
                <c:pt idx="83">
                  <c:v>104.84938518812511</c:v>
                </c:pt>
                <c:pt idx="84">
                  <c:v>104.856118193439</c:v>
                </c:pt>
                <c:pt idx="85">
                  <c:v>104.86232611186919</c:v>
                </c:pt>
                <c:pt idx="86">
                  <c:v>104.8680679638118</c:v>
                </c:pt>
                <c:pt idx="87">
                  <c:v>104.87371370783954</c:v>
                </c:pt>
                <c:pt idx="88">
                  <c:v>104.8792358128017</c:v>
                </c:pt>
                <c:pt idx="89">
                  <c:v>104.8840660702985</c:v>
                </c:pt>
                <c:pt idx="90">
                  <c:v>104.88881469243893</c:v>
                </c:pt>
                <c:pt idx="91">
                  <c:v>104.89346000713158</c:v>
                </c:pt>
                <c:pt idx="92">
                  <c:v>104.89776609425039</c:v>
                </c:pt>
                <c:pt idx="93">
                  <c:v>104.90176636022012</c:v>
                </c:pt>
                <c:pt idx="94">
                  <c:v>104.90567874417056</c:v>
                </c:pt>
                <c:pt idx="95">
                  <c:v>104.90931421130912</c:v>
                </c:pt>
                <c:pt idx="96">
                  <c:v>104.91286184917698</c:v>
                </c:pt>
                <c:pt idx="97">
                  <c:v>104.91615929506521</c:v>
                </c:pt>
                <c:pt idx="98">
                  <c:v>104.91937071984631</c:v>
                </c:pt>
                <c:pt idx="99">
                  <c:v>104.92235661326035</c:v>
                </c:pt>
                <c:pt idx="100">
                  <c:v>104.92525960549554</c:v>
                </c:pt>
                <c:pt idx="101">
                  <c:v>104.92761838122918</c:v>
                </c:pt>
                <c:pt idx="102">
                  <c:v>104.93089553365863</c:v>
                </c:pt>
                <c:pt idx="103">
                  <c:v>104.9329220213227</c:v>
                </c:pt>
                <c:pt idx="104">
                  <c:v>104.93574809931671</c:v>
                </c:pt>
                <c:pt idx="105">
                  <c:v>104.93750197193381</c:v>
                </c:pt>
                <c:pt idx="106">
                  <c:v>104.93995615970425</c:v>
                </c:pt>
                <c:pt idx="107">
                  <c:v>104.94148421475062</c:v>
                </c:pt>
                <c:pt idx="108">
                  <c:v>104.94362900204425</c:v>
                </c:pt>
                <c:pt idx="109">
                  <c:v>104.94561276620983</c:v>
                </c:pt>
                <c:pt idx="110">
                  <c:v>104.94745122471616</c:v>
                </c:pt>
                <c:pt idx="111">
                  <c:v>104.94915822403905</c:v>
                </c:pt>
                <c:pt idx="112">
                  <c:v>104.95074600121657</c:v>
                </c:pt>
                <c:pt idx="113">
                  <c:v>104.9522254034278</c:v>
                </c:pt>
                <c:pt idx="114">
                  <c:v>104.95360607322786</c:v>
                </c:pt>
                <c:pt idx="115">
                  <c:v>104.95489660551151</c:v>
                </c:pt>
                <c:pt idx="116">
                  <c:v>104.95649025956976</c:v>
                </c:pt>
                <c:pt idx="117">
                  <c:v>104.95759897235503</c:v>
                </c:pt>
                <c:pt idx="118">
                  <c:v>104.95864020613851</c:v>
                </c:pt>
                <c:pt idx="119">
                  <c:v>104.95993275735755</c:v>
                </c:pt>
                <c:pt idx="120">
                  <c:v>104.96083653186845</c:v>
                </c:pt>
                <c:pt idx="121">
                  <c:v>104.96196211538904</c:v>
                </c:pt>
                <c:pt idx="122">
                  <c:v>104.96300506271949</c:v>
                </c:pt>
                <c:pt idx="123">
                  <c:v>104.96397328046994</c:v>
                </c:pt>
                <c:pt idx="124">
                  <c:v>104.96487375194143</c:v>
                </c:pt>
                <c:pt idx="125">
                  <c:v>104.96571266339835</c:v>
                </c:pt>
                <c:pt idx="126">
                  <c:v>104.9664955106752</c:v>
                </c:pt>
                <c:pt idx="127">
                  <c:v>104.96722718953814</c:v>
                </c:pt>
                <c:pt idx="128">
                  <c:v>104.96807644947847</c:v>
                </c:pt>
                <c:pt idx="129">
                  <c:v>104.96870829507672</c:v>
                </c:pt>
                <c:pt idx="130">
                  <c:v>104.96944426520656</c:v>
                </c:pt>
                <c:pt idx="131">
                  <c:v>104.96999367748317</c:v>
                </c:pt>
                <c:pt idx="132">
                  <c:v>104.97063568267407</c:v>
                </c:pt>
                <c:pt idx="133">
                  <c:v>104.97123233831077</c:v>
                </c:pt>
                <c:pt idx="134">
                  <c:v>104.9717878263709</c:v>
                </c:pt>
                <c:pt idx="135">
                  <c:v>104.97230585709468</c:v>
                </c:pt>
                <c:pt idx="136">
                  <c:v>104.97278973145032</c:v>
                </c:pt>
                <c:pt idx="137">
                  <c:v>104.97324239416059</c:v>
                </c:pt>
                <c:pt idx="138">
                  <c:v>104.97374807866669</c:v>
                </c:pt>
                <c:pt idx="139">
                  <c:v>104.97414096505649</c:v>
                </c:pt>
                <c:pt idx="140">
                  <c:v>104.97458131739792</c:v>
                </c:pt>
                <c:pt idx="141">
                  <c:v>104.97499074008621</c:v>
                </c:pt>
                <c:pt idx="142">
                  <c:v>104.97537206941418</c:v>
                </c:pt>
                <c:pt idx="143">
                  <c:v>104.97572782338081</c:v>
                </c:pt>
                <c:pt idx="144">
                  <c:v>104.97606024365103</c:v>
                </c:pt>
                <c:pt idx="145">
                  <c:v>104.97642123366576</c:v>
                </c:pt>
                <c:pt idx="146">
                  <c:v>104.97670968295932</c:v>
                </c:pt>
                <c:pt idx="147">
                  <c:v>104.97702395800243</c:v>
                </c:pt>
                <c:pt idx="148">
                  <c:v>104.97731639194869</c:v>
                </c:pt>
                <c:pt idx="149">
                  <c:v>104.97758896645831</c:v>
                </c:pt>
                <c:pt idx="150">
                  <c:v>104.97784344311471</c:v>
                </c:pt>
                <c:pt idx="151">
                  <c:v>104.97811411941154</c:v>
                </c:pt>
                <c:pt idx="152">
                  <c:v>104.9783348893211</c:v>
                </c:pt>
                <c:pt idx="153">
                  <c:v>104.97857049068131</c:v>
                </c:pt>
                <c:pt idx="154">
                  <c:v>104.97878984461909</c:v>
                </c:pt>
                <c:pt idx="155">
                  <c:v>104.97899441376374</c:v>
                </c:pt>
                <c:pt idx="156">
                  <c:v>104.97918549957383</c:v>
                </c:pt>
                <c:pt idx="157">
                  <c:v>104.97938579521892</c:v>
                </c:pt>
                <c:pt idx="158">
                  <c:v>104.97955193242672</c:v>
                </c:pt>
                <c:pt idx="159">
                  <c:v>104.97972663570835</c:v>
                </c:pt>
                <c:pt idx="160">
                  <c:v>104.9798895421188</c:v>
                </c:pt>
                <c:pt idx="161">
                  <c:v>104.98004169172131</c:v>
                </c:pt>
                <c:pt idx="162">
                  <c:v>104.98019925588876</c:v>
                </c:pt>
                <c:pt idx="163">
                  <c:v>104.98034581486253</c:v>
                </c:pt>
                <c:pt idx="164">
                  <c:v>104.98048237135362</c:v>
                </c:pt>
                <c:pt idx="165">
                  <c:v>104.9806098163059</c:v>
                </c:pt>
                <c:pt idx="166">
                  <c:v>104.98072894353314</c:v>
                </c:pt>
                <c:pt idx="167">
                  <c:v>104.98085122059447</c:v>
                </c:pt>
                <c:pt idx="168">
                  <c:v>104.98096513068256</c:v>
                </c:pt>
                <c:pt idx="169">
                  <c:v>104.98107142084015</c:v>
                </c:pt>
                <c:pt idx="170">
                  <c:v>104.9811707564871</c:v>
                </c:pt>
                <c:pt idx="171">
                  <c:v>104.98127188766787</c:v>
                </c:pt>
                <c:pt idx="172">
                  <c:v>104.98136613607105</c:v>
                </c:pt>
                <c:pt idx="173">
                  <c:v>104.98145411290267</c:v>
                </c:pt>
                <c:pt idx="174">
                  <c:v>104.98154297426095</c:v>
                </c:pt>
                <c:pt idx="175">
                  <c:v>104.98161956804596</c:v>
                </c:pt>
                <c:pt idx="176">
                  <c:v>104.98169717483277</c:v>
                </c:pt>
                <c:pt idx="177">
                  <c:v>104.98177505315982</c:v>
                </c:pt>
                <c:pt idx="178">
                  <c:v>104.98184755379472</c:v>
                </c:pt>
                <c:pt idx="179">
                  <c:v>104.98191516102095</c:v>
                </c:pt>
                <c:pt idx="180">
                  <c:v>104.98197830577767</c:v>
                </c:pt>
                <c:pt idx="181">
                  <c:v>104.98204144488909</c:v>
                </c:pt>
                <c:pt idx="182">
                  <c:v>104.9821003235617</c:v>
                </c:pt>
                <c:pt idx="183">
                  <c:v>104.98215531686783</c:v>
                </c:pt>
                <c:pt idx="184">
                  <c:v>104.98221007025271</c:v>
                </c:pt>
                <c:pt idx="185">
                  <c:v>104.9822611453622</c:v>
                </c:pt>
                <c:pt idx="186">
                  <c:v>104.98230886459677</c:v>
                </c:pt>
                <c:pt idx="187">
                  <c:v>104.98235621063606</c:v>
                </c:pt>
                <c:pt idx="188">
                  <c:v>104.98240290791821</c:v>
                </c:pt>
                <c:pt idx="189">
                  <c:v>104.98244405502929</c:v>
                </c:pt>
                <c:pt idx="190">
                  <c:v>104.98248476885685</c:v>
                </c:pt>
                <c:pt idx="191">
                  <c:v>104.98252483960533</c:v>
                </c:pt>
                <c:pt idx="192">
                  <c:v>104.98256219212381</c:v>
                </c:pt>
                <c:pt idx="193">
                  <c:v>104.98259706691174</c:v>
                </c:pt>
                <c:pt idx="194">
                  <c:v>104.98263133586772</c:v>
                </c:pt>
                <c:pt idx="195">
                  <c:v>104.98266331986818</c:v>
                </c:pt>
                <c:pt idx="196">
                  <c:v>104.98269466108948</c:v>
                </c:pt>
                <c:pt idx="197">
                  <c:v>104.9827239071833</c:v>
                </c:pt>
                <c:pt idx="198">
                  <c:v>104.98275249762236</c:v>
                </c:pt>
                <c:pt idx="199">
                  <c:v>104.98277917621017</c:v>
                </c:pt>
                <c:pt idx="200">
                  <c:v>104.98280520408505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71-451C-ADE6-EECD4F5CD2D1}"/>
            </c:ext>
          </c:extLst>
        </c:ser>
        <c:ser>
          <c:idx val="0"/>
          <c:order val="1"/>
          <c:tx>
            <c:v>Driver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Calculations!$U$9:$U$209</c:f>
              <c:numCache>
                <c:formatCode>0.00</c:formatCode>
                <c:ptCount val="201"/>
                <c:pt idx="0">
                  <c:v>84.470938850214367</c:v>
                </c:pt>
                <c:pt idx="1">
                  <c:v>84.779178494017998</c:v>
                </c:pt>
                <c:pt idx="2">
                  <c:v>85.22731466319803</c:v>
                </c:pt>
                <c:pt idx="3">
                  <c:v>85.516929931532843</c:v>
                </c:pt>
                <c:pt idx="4">
                  <c:v>85.938176763856617</c:v>
                </c:pt>
                <c:pt idx="5">
                  <c:v>86.210512750912955</c:v>
                </c:pt>
                <c:pt idx="6">
                  <c:v>86.606730344766476</c:v>
                </c:pt>
                <c:pt idx="7">
                  <c:v>86.862929853167898</c:v>
                </c:pt>
                <c:pt idx="8">
                  <c:v>87.235698283028128</c:v>
                </c:pt>
                <c:pt idx="9">
                  <c:v>87.595054091560925</c:v>
                </c:pt>
                <c:pt idx="10">
                  <c:v>87.941432321989851</c:v>
                </c:pt>
                <c:pt idx="11">
                  <c:v>88.275224925476692</c:v>
                </c:pt>
                <c:pt idx="12">
                  <c:v>88.596783680557124</c:v>
                </c:pt>
                <c:pt idx="13">
                  <c:v>88.906422692209759</c:v>
                </c:pt>
                <c:pt idx="14">
                  <c:v>89.20442051829589</c:v>
                </c:pt>
                <c:pt idx="15">
                  <c:v>89.49102196341768</c:v>
                </c:pt>
                <c:pt idx="16">
                  <c:v>89.855792393816856</c:v>
                </c:pt>
                <c:pt idx="17">
                  <c:v>90.116575358227806</c:v>
                </c:pt>
                <c:pt idx="18">
                  <c:v>90.366551397477721</c:v>
                </c:pt>
                <c:pt idx="19">
                  <c:v>90.683232343895654</c:v>
                </c:pt>
                <c:pt idx="20">
                  <c:v>90.908380328048082</c:v>
                </c:pt>
                <c:pt idx="21">
                  <c:v>91.192181689976394</c:v>
                </c:pt>
                <c:pt idx="22">
                  <c:v>91.457268249785173</c:v>
                </c:pt>
                <c:pt idx="23">
                  <c:v>91.703581171674685</c:v>
                </c:pt>
                <c:pt idx="24">
                  <c:v>91.930970127811236</c:v>
                </c:pt>
                <c:pt idx="25">
                  <c:v>92.139190945298367</c:v>
                </c:pt>
                <c:pt idx="26">
                  <c:v>92.32790245609624</c:v>
                </c:pt>
                <c:pt idx="27">
                  <c:v>92.496662587731805</c:v>
                </c:pt>
                <c:pt idx="28">
                  <c:v>92.678711406366503</c:v>
                </c:pt>
                <c:pt idx="29">
                  <c:v>92.800409311671245</c:v>
                </c:pt>
                <c:pt idx="30">
                  <c:v>92.921283354647613</c:v>
                </c:pt>
                <c:pt idx="31">
                  <c:v>92.991829967468163</c:v>
                </c:pt>
                <c:pt idx="32">
                  <c:v>93.045522258574991</c:v>
                </c:pt>
                <c:pt idx="33">
                  <c:v>93.058582562823773</c:v>
                </c:pt>
                <c:pt idx="34">
                  <c:v>93.028185037467978</c:v>
                </c:pt>
                <c:pt idx="35">
                  <c:v>92.951110770177806</c:v>
                </c:pt>
                <c:pt idx="36">
                  <c:v>92.823727521817844</c:v>
                </c:pt>
                <c:pt idx="37">
                  <c:v>92.641976947206302</c:v>
                </c:pt>
                <c:pt idx="38">
                  <c:v>92.345774120902874</c:v>
                </c:pt>
                <c:pt idx="39">
                  <c:v>92.028105156533286</c:v>
                </c:pt>
                <c:pt idx="40">
                  <c:v>91.554162187417347</c:v>
                </c:pt>
                <c:pt idx="41">
                  <c:v>90.970750402034</c:v>
                </c:pt>
                <c:pt idx="42">
                  <c:v>90.270798688994574</c:v>
                </c:pt>
                <c:pt idx="43">
                  <c:v>89.452702577813255</c:v>
                </c:pt>
                <c:pt idx="44">
                  <c:v>88.528599806030314</c:v>
                </c:pt>
                <c:pt idx="45">
                  <c:v>87.376732209568232</c:v>
                </c:pt>
                <c:pt idx="46">
                  <c:v>86.451869303509525</c:v>
                </c:pt>
                <c:pt idx="47">
                  <c:v>85.730434937063251</c:v>
                </c:pt>
                <c:pt idx="48">
                  <c:v>85.728489348181739</c:v>
                </c:pt>
                <c:pt idx="49">
                  <c:v>86.496497727791834</c:v>
                </c:pt>
                <c:pt idx="50">
                  <c:v>87.72531698977906</c:v>
                </c:pt>
                <c:pt idx="51">
                  <c:v>89.274219784088743</c:v>
                </c:pt>
                <c:pt idx="52">
                  <c:v>90.56323451525428</c:v>
                </c:pt>
                <c:pt idx="53">
                  <c:v>91.884926283534455</c:v>
                </c:pt>
                <c:pt idx="54">
                  <c:v>93.037223092829976</c:v>
                </c:pt>
                <c:pt idx="55">
                  <c:v>94.036508274038169</c:v>
                </c:pt>
                <c:pt idx="56">
                  <c:v>94.904676264369925</c:v>
                </c:pt>
                <c:pt idx="57">
                  <c:v>95.750308021563498</c:v>
                </c:pt>
                <c:pt idx="58">
                  <c:v>96.404958032939021</c:v>
                </c:pt>
                <c:pt idx="59">
                  <c:v>97.050962919306869</c:v>
                </c:pt>
                <c:pt idx="60">
                  <c:v>97.617088034707322</c:v>
                </c:pt>
                <c:pt idx="61">
                  <c:v>98.116628794949463</c:v>
                </c:pt>
                <c:pt idx="62">
                  <c:v>98.60647525348142</c:v>
                </c:pt>
                <c:pt idx="63">
                  <c:v>99.038906611127842</c:v>
                </c:pt>
                <c:pt idx="64">
                  <c:v>99.423196772578862</c:v>
                </c:pt>
                <c:pt idx="65">
                  <c:v>99.766777904135864</c:v>
                </c:pt>
                <c:pt idx="66">
                  <c:v>100.07565940778431</c:v>
                </c:pt>
                <c:pt idx="67">
                  <c:v>100.38117360733359</c:v>
                </c:pt>
                <c:pt idx="68">
                  <c:v>100.65593362645845</c:v>
                </c:pt>
                <c:pt idx="69">
                  <c:v>100.90427102630579</c:v>
                </c:pt>
                <c:pt idx="70">
                  <c:v>101.12974456728185</c:v>
                </c:pt>
                <c:pt idx="71">
                  <c:v>101.3530912047773</c:v>
                </c:pt>
                <c:pt idx="72">
                  <c:v>101.55590357512489</c:v>
                </c:pt>
                <c:pt idx="73">
                  <c:v>101.74081407481378</c:v>
                </c:pt>
                <c:pt idx="74">
                  <c:v>101.92347549760788</c:v>
                </c:pt>
                <c:pt idx="75">
                  <c:v>102.07775741528735</c:v>
                </c:pt>
                <c:pt idx="76">
                  <c:v>102.23122273669975</c:v>
                </c:pt>
                <c:pt idx="77">
                  <c:v>102.38245260389854</c:v>
                </c:pt>
                <c:pt idx="78">
                  <c:v>102.52084301342528</c:v>
                </c:pt>
                <c:pt idx="79">
                  <c:v>102.64788907052255</c:v>
                </c:pt>
                <c:pt idx="80">
                  <c:v>102.76486347983541</c:v>
                </c:pt>
                <c:pt idx="81">
                  <c:v>102.88025245131861</c:v>
                </c:pt>
                <c:pt idx="82">
                  <c:v>102.98647975779923</c:v>
                </c:pt>
                <c:pt idx="83">
                  <c:v>103.08453273591081</c:v>
                </c:pt>
                <c:pt idx="84">
                  <c:v>103.18107066806266</c:v>
                </c:pt>
                <c:pt idx="85">
                  <c:v>103.27016990221283</c:v>
                </c:pt>
                <c:pt idx="86">
                  <c:v>103.35260294761343</c:v>
                </c:pt>
                <c:pt idx="87">
                  <c:v>103.43363310948014</c:v>
                </c:pt>
                <c:pt idx="88">
                  <c:v>103.51282853846052</c:v>
                </c:pt>
                <c:pt idx="89">
                  <c:v>103.58202652644729</c:v>
                </c:pt>
                <c:pt idx="90">
                  <c:v>103.64996634547553</c:v>
                </c:pt>
                <c:pt idx="91">
                  <c:v>103.7163272601079</c:v>
                </c:pt>
                <c:pt idx="92">
                  <c:v>103.7777417142683</c:v>
                </c:pt>
                <c:pt idx="93">
                  <c:v>103.83470046404244</c:v>
                </c:pt>
                <c:pt idx="94">
                  <c:v>103.89031531157502</c:v>
                </c:pt>
                <c:pt idx="95">
                  <c:v>103.941908827905</c:v>
                </c:pt>
                <c:pt idx="96">
                  <c:v>103.99217559354071</c:v>
                </c:pt>
                <c:pt idx="97">
                  <c:v>104.0388260022815</c:v>
                </c:pt>
                <c:pt idx="98">
                  <c:v>104.08419396126759</c:v>
                </c:pt>
                <c:pt idx="99">
                  <c:v>104.12631906976279</c:v>
                </c:pt>
                <c:pt idx="100">
                  <c:v>104.16722382865869</c:v>
                </c:pt>
                <c:pt idx="101">
                  <c:v>104.20042487765706</c:v>
                </c:pt>
                <c:pt idx="102">
                  <c:v>104.24650274834272</c:v>
                </c:pt>
                <c:pt idx="103">
                  <c:v>104.27496863610617</c:v>
                </c:pt>
                <c:pt idx="104">
                  <c:v>104.31463439282693</c:v>
                </c:pt>
                <c:pt idx="105">
                  <c:v>104.33923392571714</c:v>
                </c:pt>
                <c:pt idx="106">
                  <c:v>104.37363624682087</c:v>
                </c:pt>
                <c:pt idx="107">
                  <c:v>104.39504584136805</c:v>
                </c:pt>
                <c:pt idx="108">
                  <c:v>104.42508490206353</c:v>
                </c:pt>
                <c:pt idx="109">
                  <c:v>104.45285864089927</c:v>
                </c:pt>
                <c:pt idx="110">
                  <c:v>104.47859125236347</c:v>
                </c:pt>
                <c:pt idx="111">
                  <c:v>104.50247963738283</c:v>
                </c:pt>
                <c:pt idx="112">
                  <c:v>104.52469732705288</c:v>
                </c:pt>
                <c:pt idx="113">
                  <c:v>104.54539775868545</c:v>
                </c:pt>
                <c:pt idx="114">
                  <c:v>104.56471702445342</c:v>
                </c:pt>
                <c:pt idx="115">
                  <c:v>104.58277618816876</c:v>
                </c:pt>
                <c:pt idx="116">
                  <c:v>104.60507990493143</c:v>
                </c:pt>
                <c:pt idx="117">
                  <c:v>104.62059932325107</c:v>
                </c:pt>
                <c:pt idx="118">
                  <c:v>104.63517672453736</c:v>
                </c:pt>
                <c:pt idx="119">
                  <c:v>104.6532767614442</c:v>
                </c:pt>
                <c:pt idx="120">
                  <c:v>104.66593584157023</c:v>
                </c:pt>
                <c:pt idx="121">
                  <c:v>104.68170606498391</c:v>
                </c:pt>
                <c:pt idx="122">
                  <c:v>104.69632329549762</c:v>
                </c:pt>
                <c:pt idx="123">
                  <c:v>104.70989780264199</c:v>
                </c:pt>
                <c:pt idx="124">
                  <c:v>104.72252692226542</c:v>
                </c:pt>
                <c:pt idx="125">
                  <c:v>104.73429684278122</c:v>
                </c:pt>
                <c:pt idx="126">
                  <c:v>104.74528410896389</c:v>
                </c:pt>
                <c:pt idx="127">
                  <c:v>104.75555689339791</c:v>
                </c:pt>
                <c:pt idx="128">
                  <c:v>104.76748526198897</c:v>
                </c:pt>
                <c:pt idx="129">
                  <c:v>104.77636342203189</c:v>
                </c:pt>
                <c:pt idx="130">
                  <c:v>104.78670864596707</c:v>
                </c:pt>
                <c:pt idx="131">
                  <c:v>104.79443444343401</c:v>
                </c:pt>
                <c:pt idx="132">
                  <c:v>104.80346561197106</c:v>
                </c:pt>
                <c:pt idx="133">
                  <c:v>104.81186220519709</c:v>
                </c:pt>
                <c:pt idx="134">
                  <c:v>104.81968249224019</c:v>
                </c:pt>
                <c:pt idx="135">
                  <c:v>104.82697818556869</c:v>
                </c:pt>
                <c:pt idx="136">
                  <c:v>104.83379530912855</c:v>
                </c:pt>
                <c:pt idx="137">
                  <c:v>104.84017493495145</c:v>
                </c:pt>
                <c:pt idx="138">
                  <c:v>104.84730445736173</c:v>
                </c:pt>
                <c:pt idx="139">
                  <c:v>104.85284563899384</c:v>
                </c:pt>
                <c:pt idx="140">
                  <c:v>104.85905837776713</c:v>
                </c:pt>
                <c:pt idx="141">
                  <c:v>104.86483679426078</c:v>
                </c:pt>
                <c:pt idx="142">
                  <c:v>104.87022053551661</c:v>
                </c:pt>
                <c:pt idx="143">
                  <c:v>104.87524481664842</c:v>
                </c:pt>
                <c:pt idx="144">
                  <c:v>104.87994100343833</c:v>
                </c:pt>
                <c:pt idx="145">
                  <c:v>104.88504241696597</c:v>
                </c:pt>
                <c:pt idx="146">
                  <c:v>104.88911993634709</c:v>
                </c:pt>
                <c:pt idx="147">
                  <c:v>104.89356379754335</c:v>
                </c:pt>
                <c:pt idx="148">
                  <c:v>104.89770003406576</c:v>
                </c:pt>
                <c:pt idx="149">
                  <c:v>104.90155644272257</c:v>
                </c:pt>
                <c:pt idx="150">
                  <c:v>104.9051577455198</c:v>
                </c:pt>
                <c:pt idx="151">
                  <c:v>104.90898931823595</c:v>
                </c:pt>
                <c:pt idx="152">
                  <c:v>104.91211522470793</c:v>
                </c:pt>
                <c:pt idx="153">
                  <c:v>104.91545192122206</c:v>
                </c:pt>
                <c:pt idx="154">
                  <c:v>104.91855925647357</c:v>
                </c:pt>
                <c:pt idx="155">
                  <c:v>104.92145780550045</c:v>
                </c:pt>
                <c:pt idx="156">
                  <c:v>104.9241658842874</c:v>
                </c:pt>
                <c:pt idx="157">
                  <c:v>104.92700508884219</c:v>
                </c:pt>
                <c:pt idx="158">
                  <c:v>104.9293605686257</c:v>
                </c:pt>
                <c:pt idx="159">
                  <c:v>104.93183796513057</c:v>
                </c:pt>
                <c:pt idx="160">
                  <c:v>104.93414851084866</c:v>
                </c:pt>
                <c:pt idx="161">
                  <c:v>104.93630687309744</c:v>
                </c:pt>
                <c:pt idx="162">
                  <c:v>104.9385424387103</c:v>
                </c:pt>
                <c:pt idx="163">
                  <c:v>104.94062222181091</c:v>
                </c:pt>
                <c:pt idx="164">
                  <c:v>104.94256037885208</c:v>
                </c:pt>
                <c:pt idx="165">
                  <c:v>104.94436949279626</c:v>
                </c:pt>
                <c:pt idx="166">
                  <c:v>104.94606077856743</c:v>
                </c:pt>
                <c:pt idx="167">
                  <c:v>104.94779703038853</c:v>
                </c:pt>
                <c:pt idx="168">
                  <c:v>104.94941470327132</c:v>
                </c:pt>
                <c:pt idx="169">
                  <c:v>104.95092436131094</c:v>
                </c:pt>
                <c:pt idx="170">
                  <c:v>104.95233541712899</c:v>
                </c:pt>
                <c:pt idx="171">
                  <c:v>104.95377215193484</c:v>
                </c:pt>
                <c:pt idx="172">
                  <c:v>104.95511126402313</c:v>
                </c:pt>
                <c:pt idx="173">
                  <c:v>104.95636140621139</c:v>
                </c:pt>
                <c:pt idx="174">
                  <c:v>104.95762425397777</c:v>
                </c:pt>
                <c:pt idx="175">
                  <c:v>104.95871287247729</c:v>
                </c:pt>
                <c:pt idx="176">
                  <c:v>104.9598159935335</c:v>
                </c:pt>
                <c:pt idx="177">
                  <c:v>104.9609230808793</c:v>
                </c:pt>
                <c:pt idx="178">
                  <c:v>104.96195381741002</c:v>
                </c:pt>
                <c:pt idx="179">
                  <c:v>104.96291506868688</c:v>
                </c:pt>
                <c:pt idx="180">
                  <c:v>104.96381294526967</c:v>
                </c:pt>
                <c:pt idx="181">
                  <c:v>104.96471081277589</c:v>
                </c:pt>
                <c:pt idx="182">
                  <c:v>104.96554815921473</c:v>
                </c:pt>
                <c:pt idx="183">
                  <c:v>104.96633030595403</c:v>
                </c:pt>
                <c:pt idx="184">
                  <c:v>104.96710909454225</c:v>
                </c:pt>
                <c:pt idx="185">
                  <c:v>104.96783561376407</c:v>
                </c:pt>
                <c:pt idx="186">
                  <c:v>104.96851443996863</c:v>
                </c:pt>
                <c:pt idx="187">
                  <c:v>104.96918799819154</c:v>
                </c:pt>
                <c:pt idx="188">
                  <c:v>104.96985236699507</c:v>
                </c:pt>
                <c:pt idx="189">
                  <c:v>104.97043780571863</c:v>
                </c:pt>
                <c:pt idx="190">
                  <c:v>104.97101711019214</c:v>
                </c:pt>
                <c:pt idx="191">
                  <c:v>104.97158729416074</c:v>
                </c:pt>
                <c:pt idx="192">
                  <c:v>104.97211882581954</c:v>
                </c:pt>
                <c:pt idx="193">
                  <c:v>104.97261512219478</c:v>
                </c:pt>
                <c:pt idx="194">
                  <c:v>104.9731028189364</c:v>
                </c:pt>
                <c:pt idx="195">
                  <c:v>104.97355801702669</c:v>
                </c:pt>
                <c:pt idx="196">
                  <c:v>104.97400408540329</c:v>
                </c:pt>
                <c:pt idx="197">
                  <c:v>104.97442035099704</c:v>
                </c:pt>
                <c:pt idx="198">
                  <c:v>104.97482729986388</c:v>
                </c:pt>
                <c:pt idx="199">
                  <c:v>104.9752070496391</c:v>
                </c:pt>
                <c:pt idx="200">
                  <c:v>104.97557754976542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71-451C-ADE6-EECD4F5CD2D1}"/>
            </c:ext>
          </c:extLst>
        </c:ser>
        <c:ser>
          <c:idx val="1"/>
          <c:order val="2"/>
          <c:tx>
            <c:v>PR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Calculations!$V$9:$V$209</c:f>
              <c:numCache>
                <c:formatCode>0.00</c:formatCode>
                <c:ptCount val="201"/>
                <c:pt idx="0">
                  <c:v>84.883836377026824</c:v>
                </c:pt>
                <c:pt idx="1">
                  <c:v>85.235504548787873</c:v>
                </c:pt>
                <c:pt idx="2">
                  <c:v>85.750788756636183</c:v>
                </c:pt>
                <c:pt idx="3">
                  <c:v>86.08652903517266</c:v>
                </c:pt>
                <c:pt idx="4">
                  <c:v>86.579043520673309</c:v>
                </c:pt>
                <c:pt idx="5">
                  <c:v>86.900302707905041</c:v>
                </c:pt>
                <c:pt idx="6">
                  <c:v>87.372066283718098</c:v>
                </c:pt>
                <c:pt idx="7">
                  <c:v>87.680097325958215</c:v>
                </c:pt>
                <c:pt idx="8">
                  <c:v>88.13286219253834</c:v>
                </c:pt>
                <c:pt idx="9">
                  <c:v>88.574973501784655</c:v>
                </c:pt>
                <c:pt idx="10">
                  <c:v>89.006937162966651</c:v>
                </c:pt>
                <c:pt idx="11">
                  <c:v>89.42921976351289</c:v>
                </c:pt>
                <c:pt idx="12">
                  <c:v>89.842251741048344</c:v>
                </c:pt>
                <c:pt idx="13">
                  <c:v>90.246430152760766</c:v>
                </c:pt>
                <c:pt idx="14">
                  <c:v>90.642121092032184</c:v>
                </c:pt>
                <c:pt idx="15">
                  <c:v>91.02966179471332</c:v>
                </c:pt>
                <c:pt idx="16">
                  <c:v>91.53423706076336</c:v>
                </c:pt>
                <c:pt idx="17">
                  <c:v>91.903923155396427</c:v>
                </c:pt>
                <c:pt idx="18">
                  <c:v>92.26639647163833</c:v>
                </c:pt>
                <c:pt idx="19">
                  <c:v>92.738869495208661</c:v>
                </c:pt>
                <c:pt idx="20">
                  <c:v>93.085371925850637</c:v>
                </c:pt>
                <c:pt idx="21">
                  <c:v>93.537250154862392</c:v>
                </c:pt>
                <c:pt idx="22">
                  <c:v>93.977897074677401</c:v>
                </c:pt>
                <c:pt idx="23">
                  <c:v>94.407626781214717</c:v>
                </c:pt>
                <c:pt idx="24">
                  <c:v>94.826694083476625</c:v>
                </c:pt>
                <c:pt idx="25">
                  <c:v>95.235295627765609</c:v>
                </c:pt>
                <c:pt idx="26">
                  <c:v>95.63357067614092</c:v>
                </c:pt>
                <c:pt idx="27">
                  <c:v>96.021601640539075</c:v>
                </c:pt>
                <c:pt idx="28">
                  <c:v>96.492268806291008</c:v>
                </c:pt>
                <c:pt idx="29">
                  <c:v>96.857260119966242</c:v>
                </c:pt>
                <c:pt idx="30">
                  <c:v>97.298908077932978</c:v>
                </c:pt>
                <c:pt idx="31">
                  <c:v>97.64035754188339</c:v>
                </c:pt>
                <c:pt idx="32">
                  <c:v>98.051971717463985</c:v>
                </c:pt>
                <c:pt idx="33">
                  <c:v>98.446188561138882</c:v>
                </c:pt>
                <c:pt idx="34">
                  <c:v>98.82235204232262</c:v>
                </c:pt>
                <c:pt idx="35">
                  <c:v>99.179704816455555</c:v>
                </c:pt>
                <c:pt idx="36">
                  <c:v>99.51740616874855</c:v>
                </c:pt>
                <c:pt idx="37">
                  <c:v>99.834555121876832</c:v>
                </c:pt>
                <c:pt idx="38">
                  <c:v>100.18669101968675</c:v>
                </c:pt>
                <c:pt idx="39">
                  <c:v>100.45534619904558</c:v>
                </c:pt>
                <c:pt idx="40">
                  <c:v>100.74666957780155</c:v>
                </c:pt>
                <c:pt idx="41">
                  <c:v>101.00284527012889</c:v>
                </c:pt>
                <c:pt idx="42">
                  <c:v>101.22281363168626</c:v>
                </c:pt>
                <c:pt idx="43">
                  <c:v>101.40589191969582</c:v>
                </c:pt>
                <c:pt idx="44">
                  <c:v>101.55184881432223</c:v>
                </c:pt>
                <c:pt idx="45">
                  <c:v>101.67560041442047</c:v>
                </c:pt>
                <c:pt idx="46">
                  <c:v>101.74273127240654</c:v>
                </c:pt>
                <c:pt idx="47">
                  <c:v>101.77751909517069</c:v>
                </c:pt>
                <c:pt idx="48">
                  <c:v>101.76820075706006</c:v>
                </c:pt>
                <c:pt idx="49">
                  <c:v>101.71828789719751</c:v>
                </c:pt>
                <c:pt idx="50">
                  <c:v>101.63171393551352</c:v>
                </c:pt>
                <c:pt idx="51">
                  <c:v>101.49320293607998</c:v>
                </c:pt>
                <c:pt idx="52">
                  <c:v>101.34205625503751</c:v>
                </c:pt>
                <c:pt idx="53">
                  <c:v>101.1404643961904</c:v>
                </c:pt>
                <c:pt idx="54">
                  <c:v>100.91341464871464</c:v>
                </c:pt>
                <c:pt idx="55">
                  <c:v>100.66590431449305</c:v>
                </c:pt>
                <c:pt idx="56">
                  <c:v>100.40230750592087</c:v>
                </c:pt>
                <c:pt idx="57">
                  <c:v>100.09117860313387</c:v>
                </c:pt>
                <c:pt idx="58">
                  <c:v>99.805117912669189</c:v>
                </c:pt>
                <c:pt idx="59">
                  <c:v>99.475934544045472</c:v>
                </c:pt>
                <c:pt idx="60">
                  <c:v>99.141788096366014</c:v>
                </c:pt>
                <c:pt idx="61">
                  <c:v>98.805024044150187</c:v>
                </c:pt>
                <c:pt idx="62">
                  <c:v>98.429990741813583</c:v>
                </c:pt>
                <c:pt idx="63">
                  <c:v>98.055910685940262</c:v>
                </c:pt>
                <c:pt idx="64">
                  <c:v>97.684218301224973</c:v>
                </c:pt>
                <c:pt idx="65">
                  <c:v>97.315965736630005</c:v>
                </c:pt>
                <c:pt idx="66">
                  <c:v>96.95191106735372</c:v>
                </c:pt>
                <c:pt idx="67">
                  <c:v>96.556930434624135</c:v>
                </c:pt>
                <c:pt idx="68">
                  <c:v>96.168143943181406</c:v>
                </c:pt>
                <c:pt idx="69">
                  <c:v>95.785839430200909</c:v>
                </c:pt>
                <c:pt idx="70">
                  <c:v>95.410168765307773</c:v>
                </c:pt>
                <c:pt idx="71">
                  <c:v>95.007972068605412</c:v>
                </c:pt>
                <c:pt idx="72">
                  <c:v>94.613704165589326</c:v>
                </c:pt>
                <c:pt idx="73">
                  <c:v>94.227266968551788</c:v>
                </c:pt>
                <c:pt idx="74">
                  <c:v>93.817293103239876</c:v>
                </c:pt>
                <c:pt idx="75">
                  <c:v>93.446664040711624</c:v>
                </c:pt>
                <c:pt idx="76">
                  <c:v>93.053371231627736</c:v>
                </c:pt>
                <c:pt idx="77">
                  <c:v>92.639088555207053</c:v>
                </c:pt>
                <c:pt idx="78">
                  <c:v>92.234078386718679</c:v>
                </c:pt>
                <c:pt idx="79">
                  <c:v>91.837998379121188</c:v>
                </c:pt>
                <c:pt idx="80">
                  <c:v>91.450511522464936</c:v>
                </c:pt>
                <c:pt idx="81">
                  <c:v>91.044510324957102</c:v>
                </c:pt>
                <c:pt idx="82">
                  <c:v>90.647608139761189</c:v>
                </c:pt>
                <c:pt idx="83">
                  <c:v>90.259432314451459</c:v>
                </c:pt>
                <c:pt idx="84">
                  <c:v>89.854596433806705</c:v>
                </c:pt>
                <c:pt idx="85">
                  <c:v>89.458875739204743</c:v>
                </c:pt>
                <c:pt idx="86">
                  <c:v>89.07188306104986</c:v>
                </c:pt>
                <c:pt idx="87">
                  <c:v>88.669857975385739</c:v>
                </c:pt>
                <c:pt idx="88">
                  <c:v>88.254015285327114</c:v>
                </c:pt>
                <c:pt idx="89">
                  <c:v>87.870152566429027</c:v>
                </c:pt>
                <c:pt idx="90">
                  <c:v>87.472697024621212</c:v>
                </c:pt>
                <c:pt idx="91">
                  <c:v>87.06274974424349</c:v>
                </c:pt>
                <c:pt idx="92">
                  <c:v>86.66221195494721</c:v>
                </c:pt>
                <c:pt idx="93">
                  <c:v>86.270665479491498</c:v>
                </c:pt>
                <c:pt idx="94">
                  <c:v>85.867794827358381</c:v>
                </c:pt>
                <c:pt idx="95">
                  <c:v>85.47402585418881</c:v>
                </c:pt>
                <c:pt idx="96">
                  <c:v>85.069927110662093</c:v>
                </c:pt>
                <c:pt idx="97">
                  <c:v>84.674989918915344</c:v>
                </c:pt>
                <c:pt idx="98">
                  <c:v>84.270632343392265</c:v>
                </c:pt>
                <c:pt idx="99">
                  <c:v>83.875451745563524</c:v>
                </c:pt>
                <c:pt idx="100">
                  <c:v>83.471680417326795</c:v>
                </c:pt>
                <c:pt idx="101">
                  <c:v>83.128030127128923</c:v>
                </c:pt>
                <c:pt idx="102">
                  <c:v>82.624951452443227</c:v>
                </c:pt>
                <c:pt idx="103">
                  <c:v>82.29746773265137</c:v>
                </c:pt>
                <c:pt idx="104">
                  <c:v>81.817516384371032</c:v>
                </c:pt>
                <c:pt idx="105">
                  <c:v>81.50474996501346</c:v>
                </c:pt>
                <c:pt idx="106">
                  <c:v>81.045897388490417</c:v>
                </c:pt>
                <c:pt idx="107">
                  <c:v>80.746584915130114</c:v>
                </c:pt>
                <c:pt idx="108">
                  <c:v>80.307057501763666</c:v>
                </c:pt>
                <c:pt idx="109">
                  <c:v>79.878364377315847</c:v>
                </c:pt>
                <c:pt idx="110">
                  <c:v>79.459985070123352</c:v>
                </c:pt>
                <c:pt idx="111">
                  <c:v>79.051435661579546</c:v>
                </c:pt>
                <c:pt idx="112">
                  <c:v>78.652265450088478</c:v>
                </c:pt>
                <c:pt idx="113">
                  <c:v>78.262053985725714</c:v>
                </c:pt>
                <c:pt idx="114">
                  <c:v>77.880408427547408</c:v>
                </c:pt>
                <c:pt idx="115">
                  <c:v>77.506961182527107</c:v>
                </c:pt>
                <c:pt idx="116">
                  <c:v>77.021192184003709</c:v>
                </c:pt>
                <c:pt idx="117">
                  <c:v>76.665571224479223</c:v>
                </c:pt>
                <c:pt idx="118">
                  <c:v>76.31708003338359</c:v>
                </c:pt>
                <c:pt idx="119">
                  <c:v>75.863034213137126</c:v>
                </c:pt>
                <c:pt idx="120">
                  <c:v>75.530117902449803</c:v>
                </c:pt>
                <c:pt idx="121">
                  <c:v>75.095922513650947</c:v>
                </c:pt>
                <c:pt idx="122">
                  <c:v>74.672310446789382</c:v>
                </c:pt>
                <c:pt idx="123">
                  <c:v>74.258778362586241</c:v>
                </c:pt>
                <c:pt idx="124">
                  <c:v>73.854857968104028</c:v>
                </c:pt>
                <c:pt idx="125">
                  <c:v>73.460112839825541</c:v>
                </c:pt>
                <c:pt idx="126">
                  <c:v>73.074135598393639</c:v>
                </c:pt>
                <c:pt idx="127">
                  <c:v>72.696545389359926</c:v>
                </c:pt>
                <c:pt idx="128">
                  <c:v>72.235810808121684</c:v>
                </c:pt>
                <c:pt idx="129">
                  <c:v>71.875821398278717</c:v>
                </c:pt>
                <c:pt idx="130">
                  <c:v>71.436075335507297</c:v>
                </c:pt>
                <c:pt idx="131">
                  <c:v>71.092119499111305</c:v>
                </c:pt>
                <c:pt idx="132">
                  <c:v>70.671533609718949</c:v>
                </c:pt>
                <c:pt idx="133">
                  <c:v>70.260888059111139</c:v>
                </c:pt>
                <c:pt idx="134">
                  <c:v>69.859723947649513</c:v>
                </c:pt>
                <c:pt idx="135">
                  <c:v>69.467613425594678</c:v>
                </c:pt>
                <c:pt idx="136">
                  <c:v>69.08415695489532</c:v>
                </c:pt>
                <c:pt idx="137">
                  <c:v>68.708980866166328</c:v>
                </c:pt>
                <c:pt idx="138">
                  <c:v>68.269208433560877</c:v>
                </c:pt>
                <c:pt idx="139">
                  <c:v>67.91104769633391</c:v>
                </c:pt>
                <c:pt idx="140">
                  <c:v>67.490778751161287</c:v>
                </c:pt>
                <c:pt idx="141">
                  <c:v>67.080436254948253</c:v>
                </c:pt>
                <c:pt idx="142">
                  <c:v>66.679562176309986</c:v>
                </c:pt>
                <c:pt idx="143">
                  <c:v>66.287729465329647</c:v>
                </c:pt>
                <c:pt idx="144">
                  <c:v>65.904539321672431</c:v>
                </c:pt>
                <c:pt idx="145">
                  <c:v>65.467911125974581</c:v>
                </c:pt>
                <c:pt idx="146">
                  <c:v>65.102198405641872</c:v>
                </c:pt>
                <c:pt idx="147">
                  <c:v>64.685041517580672</c:v>
                </c:pt>
                <c:pt idx="148">
                  <c:v>64.277666779990199</c:v>
                </c:pt>
                <c:pt idx="149">
                  <c:v>63.879625958034872</c:v>
                </c:pt>
                <c:pt idx="150">
                  <c:v>63.490500932328061</c:v>
                </c:pt>
                <c:pt idx="151">
                  <c:v>63.056203971279288</c:v>
                </c:pt>
                <c:pt idx="152">
                  <c:v>62.684900922319706</c:v>
                </c:pt>
                <c:pt idx="153">
                  <c:v>62.270049999151809</c:v>
                </c:pt>
                <c:pt idx="154">
                  <c:v>61.864874874133939</c:v>
                </c:pt>
                <c:pt idx="155">
                  <c:v>61.468934498027579</c:v>
                </c:pt>
                <c:pt idx="156">
                  <c:v>61.081817304572716</c:v>
                </c:pt>
                <c:pt idx="157">
                  <c:v>60.656378955881287</c:v>
                </c:pt>
                <c:pt idx="158">
                  <c:v>60.286764424011906</c:v>
                </c:pt>
                <c:pt idx="159">
                  <c:v>59.880136501475924</c:v>
                </c:pt>
                <c:pt idx="160">
                  <c:v>59.482809037785181</c:v>
                </c:pt>
                <c:pt idx="161">
                  <c:v>59.094366104986889</c:v>
                </c:pt>
                <c:pt idx="162">
                  <c:v>58.672711140031275</c:v>
                </c:pt>
                <c:pt idx="163">
                  <c:v>58.261048385551092</c:v>
                </c:pt>
                <c:pt idx="164">
                  <c:v>57.858915218593864</c:v>
                </c:pt>
                <c:pt idx="165">
                  <c:v>57.465880417213313</c:v>
                </c:pt>
                <c:pt idx="166">
                  <c:v>57.081541381550487</c:v>
                </c:pt>
                <c:pt idx="167">
                  <c:v>56.668363476543533</c:v>
                </c:pt>
                <c:pt idx="168">
                  <c:v>56.264784680001739</c:v>
                </c:pt>
                <c:pt idx="169">
                  <c:v>55.870369091607159</c:v>
                </c:pt>
                <c:pt idx="170">
                  <c:v>55.484709843773302</c:v>
                </c:pt>
                <c:pt idx="171">
                  <c:v>55.073530951417808</c:v>
                </c:pt>
                <c:pt idx="172">
                  <c:v>54.671859617740886</c:v>
                </c:pt>
                <c:pt idx="173">
                  <c:v>54.279266089924825</c:v>
                </c:pt>
                <c:pt idx="174">
                  <c:v>53.863735738673242</c:v>
                </c:pt>
                <c:pt idx="175">
                  <c:v>53.488795678184104</c:v>
                </c:pt>
                <c:pt idx="176">
                  <c:v>53.0915395454359</c:v>
                </c:pt>
                <c:pt idx="177">
                  <c:v>52.673646574664588</c:v>
                </c:pt>
                <c:pt idx="178">
                  <c:v>52.265570551185256</c:v>
                </c:pt>
                <c:pt idx="179">
                  <c:v>51.866860817859234</c:v>
                </c:pt>
                <c:pt idx="180">
                  <c:v>51.477097053845149</c:v>
                </c:pt>
                <c:pt idx="181">
                  <c:v>51.068974736884016</c:v>
                </c:pt>
                <c:pt idx="182">
                  <c:v>50.670220828286496</c:v>
                </c:pt>
                <c:pt idx="183">
                  <c:v>50.280414864889707</c:v>
                </c:pt>
                <c:pt idx="184">
                  <c:v>49.874042395564288</c:v>
                </c:pt>
                <c:pt idx="185">
                  <c:v>49.476959096834506</c:v>
                </c:pt>
                <c:pt idx="186">
                  <c:v>49.088749768321804</c:v>
                </c:pt>
                <c:pt idx="187">
                  <c:v>48.685567079007761</c:v>
                </c:pt>
                <c:pt idx="188">
                  <c:v>48.268627297363345</c:v>
                </c:pt>
                <c:pt idx="189">
                  <c:v>47.88383206398354</c:v>
                </c:pt>
                <c:pt idx="190">
                  <c:v>47.485483366527042</c:v>
                </c:pt>
                <c:pt idx="191">
                  <c:v>47.07468414436137</c:v>
                </c:pt>
                <c:pt idx="192">
                  <c:v>46.673375247070368</c:v>
                </c:pt>
                <c:pt idx="193">
                  <c:v>46.281128067770688</c:v>
                </c:pt>
                <c:pt idx="194">
                  <c:v>45.877586402244539</c:v>
                </c:pt>
                <c:pt idx="195">
                  <c:v>45.483206427386911</c:v>
                </c:pt>
                <c:pt idx="196">
                  <c:v>45.078522999332655</c:v>
                </c:pt>
                <c:pt idx="197">
                  <c:v>44.683052593800213</c:v>
                </c:pt>
                <c:pt idx="198">
                  <c:v>44.278185248572946</c:v>
                </c:pt>
                <c:pt idx="199">
                  <c:v>43.882539211116395</c:v>
                </c:pt>
                <c:pt idx="200">
                  <c:v>43.478323365686165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71-451C-ADE6-EECD4F5CD2D1}"/>
            </c:ext>
          </c:extLst>
        </c:ser>
        <c:ser>
          <c:idx val="2"/>
          <c:order val="3"/>
          <c:tx>
            <c:v>Leakage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Calculations!$W$9:$W$209</c:f>
              <c:numCache>
                <c:formatCode>0.00</c:formatCode>
                <c:ptCount val="201"/>
                <c:pt idx="0">
                  <c:v>51.301815212148242</c:v>
                </c:pt>
                <c:pt idx="1">
                  <c:v>52.294550851313403</c:v>
                </c:pt>
                <c:pt idx="2">
                  <c:v>53.67646273346827</c:v>
                </c:pt>
                <c:pt idx="3">
                  <c:v>54.537009885403158</c:v>
                </c:pt>
                <c:pt idx="4">
                  <c:v>55.750926728400856</c:v>
                </c:pt>
                <c:pt idx="5">
                  <c:v>56.515434722300483</c:v>
                </c:pt>
                <c:pt idx="6">
                  <c:v>57.603981845402821</c:v>
                </c:pt>
                <c:pt idx="7">
                  <c:v>58.295111444740407</c:v>
                </c:pt>
                <c:pt idx="8">
                  <c:v>59.285962496698048</c:v>
                </c:pt>
                <c:pt idx="9">
                  <c:v>60.227727083638428</c:v>
                </c:pt>
                <c:pt idx="10">
                  <c:v>61.125958080228415</c:v>
                </c:pt>
                <c:pt idx="11">
                  <c:v>61.985256678499681</c:v>
                </c:pt>
                <c:pt idx="12">
                  <c:v>62.809480490413179</c:v>
                </c:pt>
                <c:pt idx="13">
                  <c:v>63.601897087540408</c:v>
                </c:pt>
                <c:pt idx="14">
                  <c:v>64.365299293443343</c:v>
                </c:pt>
                <c:pt idx="15">
                  <c:v>65.102093118468517</c:v>
                </c:pt>
                <c:pt idx="16">
                  <c:v>66.04666248101212</c:v>
                </c:pt>
                <c:pt idx="17">
                  <c:v>66.729034278641137</c:v>
                </c:pt>
                <c:pt idx="18">
                  <c:v>67.390794014242516</c:v>
                </c:pt>
                <c:pt idx="19">
                  <c:v>68.243390848678601</c:v>
                </c:pt>
                <c:pt idx="20">
                  <c:v>68.862048682822618</c:v>
                </c:pt>
                <c:pt idx="21">
                  <c:v>69.66115238759339</c:v>
                </c:pt>
                <c:pt idx="22">
                  <c:v>70.43272611772025</c:v>
                </c:pt>
                <c:pt idx="23">
                  <c:v>71.178591465944805</c:v>
                </c:pt>
                <c:pt idx="24">
                  <c:v>71.900312825127486</c:v>
                </c:pt>
                <c:pt idx="25">
                  <c:v>72.599231272095693</c:v>
                </c:pt>
                <c:pt idx="26">
                  <c:v>73.276491658676377</c:v>
                </c:pt>
                <c:pt idx="27">
                  <c:v>73.933064467283657</c:v>
                </c:pt>
                <c:pt idx="28">
                  <c:v>74.725914852005147</c:v>
                </c:pt>
                <c:pt idx="29">
                  <c:v>75.338701664657492</c:v>
                </c:pt>
                <c:pt idx="30">
                  <c:v>76.078658971448931</c:v>
                </c:pt>
                <c:pt idx="31">
                  <c:v>76.650269420424621</c:v>
                </c:pt>
                <c:pt idx="32">
                  <c:v>77.339770515096504</c:v>
                </c:pt>
                <c:pt idx="33">
                  <c:v>78.001754082865361</c:v>
                </c:pt>
                <c:pt idx="34">
                  <c:v>78.636315209012935</c:v>
                </c:pt>
                <c:pt idx="35">
                  <c:v>79.24336638077088</c:v>
                </c:pt>
                <c:pt idx="36">
                  <c:v>79.822666686758851</c:v>
                </c:pt>
                <c:pt idx="37">
                  <c:v>80.373854312111661</c:v>
                </c:pt>
                <c:pt idx="38">
                  <c:v>80.997538580821796</c:v>
                </c:pt>
                <c:pt idx="39">
                  <c:v>81.485247409642596</c:v>
                </c:pt>
                <c:pt idx="40">
                  <c:v>82.031338292686598</c:v>
                </c:pt>
                <c:pt idx="41">
                  <c:v>82.534024303896203</c:v>
                </c:pt>
                <c:pt idx="42">
                  <c:v>82.992795906197642</c:v>
                </c:pt>
                <c:pt idx="43">
                  <c:v>83.407466242728674</c:v>
                </c:pt>
                <c:pt idx="44">
                  <c:v>83.778252569655237</c:v>
                </c:pt>
                <c:pt idx="45">
                  <c:v>84.15629904280955</c:v>
                </c:pt>
                <c:pt idx="46">
                  <c:v>84.434955192800146</c:v>
                </c:pt>
                <c:pt idx="47">
                  <c:v>84.709475477983759</c:v>
                </c:pt>
                <c:pt idx="48">
                  <c:v>84.932757481546147</c:v>
                </c:pt>
                <c:pt idx="49">
                  <c:v>85.108749099013977</c:v>
                </c:pt>
                <c:pt idx="50">
                  <c:v>85.24178018216287</c:v>
                </c:pt>
                <c:pt idx="51">
                  <c:v>85.346994873917822</c:v>
                </c:pt>
                <c:pt idx="52">
                  <c:v>85.403131603685154</c:v>
                </c:pt>
                <c:pt idx="53">
                  <c:v>85.432005924877629</c:v>
                </c:pt>
                <c:pt idx="54">
                  <c:v>85.428954566524112</c:v>
                </c:pt>
                <c:pt idx="55">
                  <c:v>85.399346733552761</c:v>
                </c:pt>
                <c:pt idx="56">
                  <c:v>85.347896395519186</c:v>
                </c:pt>
                <c:pt idx="57">
                  <c:v>85.268938784218321</c:v>
                </c:pt>
                <c:pt idx="58">
                  <c:v>85.183795660817552</c:v>
                </c:pt>
                <c:pt idx="59">
                  <c:v>85.074843407215866</c:v>
                </c:pt>
                <c:pt idx="60">
                  <c:v>84.955113630399609</c:v>
                </c:pt>
                <c:pt idx="61">
                  <c:v>84.827264821295131</c:v>
                </c:pt>
                <c:pt idx="62">
                  <c:v>84.678256441461116</c:v>
                </c:pt>
                <c:pt idx="63">
                  <c:v>84.524126219967258</c:v>
                </c:pt>
                <c:pt idx="64">
                  <c:v>84.366640183792242</c:v>
                </c:pt>
                <c:pt idx="65">
                  <c:v>84.207154940340573</c:v>
                </c:pt>
                <c:pt idx="66">
                  <c:v>84.04670880783199</c:v>
                </c:pt>
                <c:pt idx="67">
                  <c:v>83.870047179539071</c:v>
                </c:pt>
                <c:pt idx="68">
                  <c:v>83.693967113913516</c:v>
                </c:pt>
                <c:pt idx="69">
                  <c:v>83.519048134633138</c:v>
                </c:pt>
                <c:pt idx="70">
                  <c:v>83.345711075973782</c:v>
                </c:pt>
                <c:pt idx="71">
                  <c:v>83.158771843595503</c:v>
                </c:pt>
                <c:pt idx="72">
                  <c:v>82.974342617702263</c:v>
                </c:pt>
                <c:pt idx="73">
                  <c:v>82.792600009327018</c:v>
                </c:pt>
                <c:pt idx="74">
                  <c:v>82.598867614294861</c:v>
                </c:pt>
                <c:pt idx="75">
                  <c:v>82.423009901698208</c:v>
                </c:pt>
                <c:pt idx="76">
                  <c:v>82.235738523144391</c:v>
                </c:pt>
                <c:pt idx="77">
                  <c:v>82.037817001064923</c:v>
                </c:pt>
                <c:pt idx="78">
                  <c:v>81.843743411222334</c:v>
                </c:pt>
                <c:pt idx="79">
                  <c:v>81.653447664856301</c:v>
                </c:pt>
                <c:pt idx="80">
                  <c:v>81.466844613995022</c:v>
                </c:pt>
                <c:pt idx="81">
                  <c:v>81.270902980087328</c:v>
                </c:pt>
                <c:pt idx="82">
                  <c:v>81.078968717480038</c:v>
                </c:pt>
                <c:pt idx="83">
                  <c:v>80.890915563400526</c:v>
                </c:pt>
                <c:pt idx="84">
                  <c:v>80.694460598411993</c:v>
                </c:pt>
                <c:pt idx="85">
                  <c:v>80.502125252181699</c:v>
                </c:pt>
                <c:pt idx="86">
                  <c:v>80.31376093397671</c:v>
                </c:pt>
                <c:pt idx="87">
                  <c:v>80.117813842361173</c:v>
                </c:pt>
                <c:pt idx="88">
                  <c:v>79.914864589000615</c:v>
                </c:pt>
                <c:pt idx="89">
                  <c:v>79.727295939242836</c:v>
                </c:pt>
                <c:pt idx="90">
                  <c:v>79.53286893800518</c:v>
                </c:pt>
                <c:pt idx="91">
                  <c:v>79.332113389358284</c:v>
                </c:pt>
                <c:pt idx="92">
                  <c:v>79.135763862544252</c:v>
                </c:pt>
                <c:pt idx="93">
                  <c:v>78.94363945263612</c:v>
                </c:pt>
                <c:pt idx="94">
                  <c:v>78.745779938125281</c:v>
                </c:pt>
                <c:pt idx="95">
                  <c:v>78.552224424679878</c:v>
                </c:pt>
                <c:pt idx="96">
                  <c:v>78.353429376716875</c:v>
                </c:pt>
                <c:pt idx="97">
                  <c:v>78.158990714243245</c:v>
                </c:pt>
                <c:pt idx="98">
                  <c:v>77.959767582279397</c:v>
                </c:pt>
                <c:pt idx="99">
                  <c:v>77.764929632993073</c:v>
                </c:pt>
                <c:pt idx="100">
                  <c:v>77.565723899604293</c:v>
                </c:pt>
                <c:pt idx="101">
                  <c:v>77.396079240098629</c:v>
                </c:pt>
                <c:pt idx="102">
                  <c:v>77.147573846368033</c:v>
                </c:pt>
                <c:pt idx="103">
                  <c:v>76.98571076172604</c:v>
                </c:pt>
                <c:pt idx="104">
                  <c:v>76.748358690260574</c:v>
                </c:pt>
                <c:pt idx="105">
                  <c:v>76.593605812638671</c:v>
                </c:pt>
                <c:pt idx="106">
                  <c:v>76.366463646740812</c:v>
                </c:pt>
                <c:pt idx="107">
                  <c:v>76.218231273935174</c:v>
                </c:pt>
                <c:pt idx="108">
                  <c:v>76.000468375200668</c:v>
                </c:pt>
                <c:pt idx="109">
                  <c:v>75.787974831529979</c:v>
                </c:pt>
                <c:pt idx="110">
                  <c:v>75.580504616472354</c:v>
                </c:pt>
                <c:pt idx="111">
                  <c:v>75.377828312161881</c:v>
                </c:pt>
                <c:pt idx="112">
                  <c:v>75.179731671208145</c:v>
                </c:pt>
                <c:pt idx="113">
                  <c:v>74.986014327635516</c:v>
                </c:pt>
                <c:pt idx="114">
                  <c:v>74.796488639311349</c:v>
                </c:pt>
                <c:pt idx="115">
                  <c:v>74.610978646511853</c:v>
                </c:pt>
                <c:pt idx="116">
                  <c:v>74.369594508977642</c:v>
                </c:pt>
                <c:pt idx="117">
                  <c:v>74.19282895856368</c:v>
                </c:pt>
                <c:pt idx="118">
                  <c:v>74.019565554383661</c:v>
                </c:pt>
                <c:pt idx="119">
                  <c:v>73.793763088058938</c:v>
                </c:pt>
                <c:pt idx="120">
                  <c:v>73.628159086888445</c:v>
                </c:pt>
                <c:pt idx="121">
                  <c:v>73.41212611864411</c:v>
                </c:pt>
                <c:pt idx="122">
                  <c:v>73.201307596027249</c:v>
                </c:pt>
                <c:pt idx="123">
                  <c:v>72.995459147012625</c:v>
                </c:pt>
                <c:pt idx="124">
                  <c:v>72.794353080397258</c:v>
                </c:pt>
                <c:pt idx="125">
                  <c:v>72.597776911328424</c:v>
                </c:pt>
                <c:pt idx="126">
                  <c:v>72.405532045081728</c:v>
                </c:pt>
                <c:pt idx="127">
                  <c:v>72.217432599287974</c:v>
                </c:pt>
                <c:pt idx="128">
                  <c:v>71.987873398632075</c:v>
                </c:pt>
                <c:pt idx="129">
                  <c:v>71.808480361934684</c:v>
                </c:pt>
                <c:pt idx="130">
                  <c:v>71.589308646035505</c:v>
                </c:pt>
                <c:pt idx="131">
                  <c:v>71.41785462307314</c:v>
                </c:pt>
                <c:pt idx="132">
                  <c:v>71.208174254561186</c:v>
                </c:pt>
                <c:pt idx="133">
                  <c:v>71.003421165435554</c:v>
                </c:pt>
                <c:pt idx="134">
                  <c:v>70.803369823676519</c:v>
                </c:pt>
                <c:pt idx="135">
                  <c:v>70.607809784519475</c:v>
                </c:pt>
                <c:pt idx="136">
                  <c:v>70.416544378760761</c:v>
                </c:pt>
                <c:pt idx="137">
                  <c:v>70.229389540066038</c:v>
                </c:pt>
                <c:pt idx="138">
                  <c:v>70.0099875385432</c:v>
                </c:pt>
                <c:pt idx="139">
                  <c:v>69.831283571873328</c:v>
                </c:pt>
                <c:pt idx="140">
                  <c:v>69.621571181884349</c:v>
                </c:pt>
                <c:pt idx="141">
                  <c:v>69.416792567567725</c:v>
                </c:pt>
                <c:pt idx="142">
                  <c:v>69.216721393727454</c:v>
                </c:pt>
                <c:pt idx="143">
                  <c:v>69.021146517441593</c:v>
                </c:pt>
                <c:pt idx="144">
                  <c:v>68.829870661153663</c:v>
                </c:pt>
                <c:pt idx="145">
                  <c:v>68.611903361386268</c:v>
                </c:pt>
                <c:pt idx="146">
                  <c:v>68.429324221882652</c:v>
                </c:pt>
                <c:pt idx="147">
                  <c:v>68.221047932547293</c:v>
                </c:pt>
                <c:pt idx="148">
                  <c:v>68.017641826914229</c:v>
                </c:pt>
                <c:pt idx="149">
                  <c:v>67.818883672069333</c:v>
                </c:pt>
                <c:pt idx="150">
                  <c:v>67.624566084854806</c:v>
                </c:pt>
                <c:pt idx="151">
                  <c:v>67.407678209387626</c:v>
                </c:pt>
                <c:pt idx="152">
                  <c:v>67.22223930791526</c:v>
                </c:pt>
                <c:pt idx="153">
                  <c:v>67.015040820727904</c:v>
                </c:pt>
                <c:pt idx="154">
                  <c:v>66.812664642909539</c:v>
                </c:pt>
                <c:pt idx="155">
                  <c:v>66.614891646769905</c:v>
                </c:pt>
                <c:pt idx="156">
                  <c:v>66.421517292959663</c:v>
                </c:pt>
                <c:pt idx="157">
                  <c:v>66.208991291688434</c:v>
                </c:pt>
                <c:pt idx="158">
                  <c:v>66.024344294198215</c:v>
                </c:pt>
                <c:pt idx="159">
                  <c:v>65.82119890330253</c:v>
                </c:pt>
                <c:pt idx="160">
                  <c:v>65.622692394753784</c:v>
                </c:pt>
                <c:pt idx="161">
                  <c:v>65.428617801324549</c:v>
                </c:pt>
                <c:pt idx="162">
                  <c:v>65.217942450522273</c:v>
                </c:pt>
                <c:pt idx="163">
                  <c:v>65.012252608470376</c:v>
                </c:pt>
                <c:pt idx="164">
                  <c:v>64.811317926053547</c:v>
                </c:pt>
                <c:pt idx="165">
                  <c:v>64.614923647774319</c:v>
                </c:pt>
                <c:pt idx="166">
                  <c:v>64.422869236244026</c:v>
                </c:pt>
                <c:pt idx="167">
                  <c:v>64.216398453220108</c:v>
                </c:pt>
                <c:pt idx="168">
                  <c:v>64.014719156499481</c:v>
                </c:pt>
                <c:pt idx="169">
                  <c:v>63.817614114377818</c:v>
                </c:pt>
                <c:pt idx="170">
                  <c:v>63.624880533250689</c:v>
                </c:pt>
                <c:pt idx="171">
                  <c:v>63.41938887953993</c:v>
                </c:pt>
                <c:pt idx="172">
                  <c:v>63.218644362059933</c:v>
                </c:pt>
                <c:pt idx="173">
                  <c:v>63.022432693018601</c:v>
                </c:pt>
                <c:pt idx="174">
                  <c:v>62.814753478483361</c:v>
                </c:pt>
                <c:pt idx="175">
                  <c:v>62.62735755077437</c:v>
                </c:pt>
                <c:pt idx="176">
                  <c:v>62.428804575149684</c:v>
                </c:pt>
                <c:pt idx="177">
                  <c:v>62.219933451526408</c:v>
                </c:pt>
                <c:pt idx="178">
                  <c:v>62.01596560509924</c:v>
                </c:pt>
                <c:pt idx="179">
                  <c:v>61.816676174464227</c:v>
                </c:pt>
                <c:pt idx="180">
                  <c:v>61.621855415003267</c:v>
                </c:pt>
                <c:pt idx="181">
                  <c:v>61.417855379095172</c:v>
                </c:pt>
                <c:pt idx="182">
                  <c:v>61.218535427956937</c:v>
                </c:pt>
                <c:pt idx="183">
                  <c:v>61.023685692143431</c:v>
                </c:pt>
                <c:pt idx="184">
                  <c:v>60.820552475225639</c:v>
                </c:pt>
                <c:pt idx="185">
                  <c:v>60.622060285675055</c:v>
                </c:pt>
                <c:pt idx="186">
                  <c:v>60.428001834761382</c:v>
                </c:pt>
                <c:pt idx="187">
                  <c:v>60.226456345157175</c:v>
                </c:pt>
                <c:pt idx="188">
                  <c:v>60.018031684117041</c:v>
                </c:pt>
                <c:pt idx="189">
                  <c:v>59.825673923973419</c:v>
                </c:pt>
                <c:pt idx="190">
                  <c:v>59.626539014422988</c:v>
                </c:pt>
                <c:pt idx="191">
                  <c:v>59.421178221831838</c:v>
                </c:pt>
                <c:pt idx="192">
                  <c:v>59.220559960418186</c:v>
                </c:pt>
                <c:pt idx="193">
                  <c:v>59.024470159328423</c:v>
                </c:pt>
                <c:pt idx="194">
                  <c:v>58.822732529822602</c:v>
                </c:pt>
                <c:pt idx="195">
                  <c:v>58.625573533238821</c:v>
                </c:pt>
                <c:pt idx="196">
                  <c:v>58.423262188629579</c:v>
                </c:pt>
                <c:pt idx="197">
                  <c:v>58.22555532636197</c:v>
                </c:pt>
                <c:pt idx="198">
                  <c:v>58.0231493600552</c:v>
                </c:pt>
                <c:pt idx="199">
                  <c:v>57.82535219594277</c:v>
                </c:pt>
                <c:pt idx="200">
                  <c:v>57.623269498193054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571-451C-ADE6-EECD4F5CD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orientation val="minMax"/>
          <c:max val="11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  [dB]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  <c:majorUnit val="3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Displacement and Velocity vs Frequency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71323029065811E-2"/>
          <c:y val="7.9252136752136756E-2"/>
          <c:w val="0.76392983863128217"/>
          <c:h val="0.82586900195167912"/>
        </c:manualLayout>
      </c:layout>
      <c:scatterChart>
        <c:scatterStyle val="smoothMarker"/>
        <c:varyColors val="0"/>
        <c:ser>
          <c:idx val="0"/>
          <c:order val="0"/>
          <c:tx>
            <c:v>Driver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Calculations!$X$9:$X$209</c:f>
              <c:numCache>
                <c:formatCode>0.0</c:formatCode>
                <c:ptCount val="201"/>
                <c:pt idx="0">
                  <c:v>19.747974809429209</c:v>
                </c:pt>
                <c:pt idx="1">
                  <c:v>19.666822730335888</c:v>
                </c:pt>
                <c:pt idx="2">
                  <c:v>19.541718685506684</c:v>
                </c:pt>
                <c:pt idx="3">
                  <c:v>19.456045052866511</c:v>
                </c:pt>
                <c:pt idx="4">
                  <c:v>19.324091709705122</c:v>
                </c:pt>
                <c:pt idx="5">
                  <c:v>19.233805246847709</c:v>
                </c:pt>
                <c:pt idx="6">
                  <c:v>19.094859121845971</c:v>
                </c:pt>
                <c:pt idx="7">
                  <c:v>18.999859577366301</c:v>
                </c:pt>
                <c:pt idx="8">
                  <c:v>18.85376302591024</c:v>
                </c:pt>
                <c:pt idx="9">
                  <c:v>18.703294133194099</c:v>
                </c:pt>
                <c:pt idx="10">
                  <c:v>18.548386971162358</c:v>
                </c:pt>
                <c:pt idx="11">
                  <c:v>18.388971839254197</c:v>
                </c:pt>
                <c:pt idx="12">
                  <c:v>18.224975101406578</c:v>
                </c:pt>
                <c:pt idx="13">
                  <c:v>18.056319036422309</c:v>
                </c:pt>
                <c:pt idx="14">
                  <c:v>17.882921706516477</c:v>
                </c:pt>
                <c:pt idx="15">
                  <c:v>17.704696849676917</c:v>
                </c:pt>
                <c:pt idx="16">
                  <c:v>17.459396879004437</c:v>
                </c:pt>
                <c:pt idx="17">
                  <c:v>17.269547536672913</c:v>
                </c:pt>
                <c:pt idx="18">
                  <c:v>17.074551205813247</c:v>
                </c:pt>
                <c:pt idx="19">
                  <c:v>16.806366996949585</c:v>
                </c:pt>
                <c:pt idx="20">
                  <c:v>16.59894418308356</c:v>
                </c:pt>
                <c:pt idx="21">
                  <c:v>16.313782860297035</c:v>
                </c:pt>
                <c:pt idx="22">
                  <c:v>16.018537359512226</c:v>
                </c:pt>
                <c:pt idx="23">
                  <c:v>15.712917775342779</c:v>
                </c:pt>
                <c:pt idx="24">
                  <c:v>15.396628532567115</c:v>
                </c:pt>
                <c:pt idx="25">
                  <c:v>15.069372373510328</c:v>
                </c:pt>
                <c:pt idx="26">
                  <c:v>14.730855482815402</c:v>
                </c:pt>
                <c:pt idx="27">
                  <c:v>14.380793926996091</c:v>
                </c:pt>
                <c:pt idx="28">
                  <c:v>13.926579345924093</c:v>
                </c:pt>
                <c:pt idx="29">
                  <c:v>13.549612179779501</c:v>
                </c:pt>
                <c:pt idx="30">
                  <c:v>13.061101319899114</c:v>
                </c:pt>
                <c:pt idx="31">
                  <c:v>12.656300727064455</c:v>
                </c:pt>
                <c:pt idx="32">
                  <c:v>12.132747593854377</c:v>
                </c:pt>
                <c:pt idx="33">
                  <c:v>11.589833675484456</c:v>
                </c:pt>
                <c:pt idx="34">
                  <c:v>11.027997125759894</c:v>
                </c:pt>
                <c:pt idx="35">
                  <c:v>10.448047151652888</c:v>
                </c:pt>
                <c:pt idx="36">
                  <c:v>9.8512430350194595</c:v>
                </c:pt>
                <c:pt idx="37">
                  <c:v>9.2393784112080191</c:v>
                </c:pt>
                <c:pt idx="38">
                  <c:v>8.4887128859468053</c:v>
                </c:pt>
                <c:pt idx="39">
                  <c:v>7.8532371280485798</c:v>
                </c:pt>
                <c:pt idx="40">
                  <c:v>7.0849418231373438</c:v>
                </c:pt>
                <c:pt idx="41">
                  <c:v>6.3189787588033814</c:v>
                </c:pt>
                <c:pt idx="42">
                  <c:v>5.5667800161328955</c:v>
                </c:pt>
                <c:pt idx="43">
                  <c:v>4.8429076881927511</c:v>
                </c:pt>
                <c:pt idx="44">
                  <c:v>4.1662010562748995</c:v>
                </c:pt>
                <c:pt idx="45">
                  <c:v>3.4698764860365747</c:v>
                </c:pt>
                <c:pt idx="46">
                  <c:v>2.9907775480174674</c:v>
                </c:pt>
                <c:pt idx="47">
                  <c:v>2.6233324834867005</c:v>
                </c:pt>
                <c:pt idx="48">
                  <c:v>2.502569824050525</c:v>
                </c:pt>
                <c:pt idx="49">
                  <c:v>2.6114610312416109</c:v>
                </c:pt>
                <c:pt idx="50">
                  <c:v>2.8765193929457169</c:v>
                </c:pt>
                <c:pt idx="51">
                  <c:v>3.2703677454763787</c:v>
                </c:pt>
                <c:pt idx="52">
                  <c:v>3.6348070377042236</c:v>
                </c:pt>
                <c:pt idx="53">
                  <c:v>4.0348049022520076</c:v>
                </c:pt>
                <c:pt idx="54">
                  <c:v>4.3972162790115652</c:v>
                </c:pt>
                <c:pt idx="55">
                  <c:v>4.7135088803875025</c:v>
                </c:pt>
                <c:pt idx="56">
                  <c:v>4.9819135286926945</c:v>
                </c:pt>
                <c:pt idx="57">
                  <c:v>5.2288374780672973</c:v>
                </c:pt>
                <c:pt idx="58">
                  <c:v>5.403265779838935</c:v>
                </c:pt>
                <c:pt idx="59">
                  <c:v>5.5542390226401031</c:v>
                </c:pt>
                <c:pt idx="60">
                  <c:v>5.6632258233935682</c:v>
                </c:pt>
                <c:pt idx="61">
                  <c:v>5.7361201997511655</c:v>
                </c:pt>
                <c:pt idx="62">
                  <c:v>5.7813235441915207</c:v>
                </c:pt>
                <c:pt idx="63">
                  <c:v>5.7951569515686971</c:v>
                </c:pt>
                <c:pt idx="64">
                  <c:v>5.783258259137976</c:v>
                </c:pt>
                <c:pt idx="65">
                  <c:v>5.7504187432087344</c:v>
                </c:pt>
                <c:pt idx="66">
                  <c:v>5.7006738194499738</c:v>
                </c:pt>
                <c:pt idx="67">
                  <c:v>5.6304433893770378</c:v>
                </c:pt>
                <c:pt idx="68">
                  <c:v>5.5475506556894141</c:v>
                </c:pt>
                <c:pt idx="69">
                  <c:v>5.4550283667330932</c:v>
                </c:pt>
                <c:pt idx="70">
                  <c:v>5.355344317549978</c:v>
                </c:pt>
                <c:pt idx="71">
                  <c:v>5.2407742439281719</c:v>
                </c:pt>
                <c:pt idx="72">
                  <c:v>5.1221488388042768</c:v>
                </c:pt>
                <c:pt idx="73">
                  <c:v>5.0011255157622267</c:v>
                </c:pt>
                <c:pt idx="74">
                  <c:v>4.8688233513967836</c:v>
                </c:pt>
                <c:pt idx="75">
                  <c:v>4.7466899150290711</c:v>
                </c:pt>
                <c:pt idx="76">
                  <c:v>4.6153120465726252</c:v>
                </c:pt>
                <c:pt idx="77">
                  <c:v>4.4757689867446837</c:v>
                </c:pt>
                <c:pt idx="78">
                  <c:v>4.338935042659366</c:v>
                </c:pt>
                <c:pt idx="79">
                  <c:v>4.2053267672836281</c:v>
                </c:pt>
                <c:pt idx="80">
                  <c:v>4.0753046266891335</c:v>
                </c:pt>
                <c:pt idx="81">
                  <c:v>3.9402448368570586</c:v>
                </c:pt>
                <c:pt idx="82">
                  <c:v>3.8097518706105058</c:v>
                </c:pt>
                <c:pt idx="83">
                  <c:v>3.6839087731484494</c:v>
                </c:pt>
                <c:pt idx="84">
                  <c:v>3.5548146928715889</c:v>
                </c:pt>
                <c:pt idx="85">
                  <c:v>3.4309753809863941</c:v>
                </c:pt>
                <c:pt idx="86">
                  <c:v>3.3122921629351536</c:v>
                </c:pt>
                <c:pt idx="87">
                  <c:v>3.1916911659926206</c:v>
                </c:pt>
                <c:pt idx="88">
                  <c:v>3.0699655158358015</c:v>
                </c:pt>
                <c:pt idx="89">
                  <c:v>2.9604212017889155</c:v>
                </c:pt>
                <c:pt idx="90">
                  <c:v>2.8499217413045645</c:v>
                </c:pt>
                <c:pt idx="91">
                  <c:v>2.7391189586388154</c:v>
                </c:pt>
                <c:pt idx="92">
                  <c:v>2.6340017258359065</c:v>
                </c:pt>
                <c:pt idx="93">
                  <c:v>2.5342620786654462</c:v>
                </c:pt>
                <c:pt idx="94">
                  <c:v>2.4347539417785242</c:v>
                </c:pt>
                <c:pt idx="95">
                  <c:v>2.3405377781036139</c:v>
                </c:pt>
                <c:pt idx="96">
                  <c:v>2.2469568119932561</c:v>
                </c:pt>
                <c:pt idx="97">
                  <c:v>2.1585078611628821</c:v>
                </c:pt>
                <c:pt idx="98">
                  <c:v>2.0709927423712982</c:v>
                </c:pt>
                <c:pt idx="99">
                  <c:v>1.9883940188621025</c:v>
                </c:pt>
                <c:pt idx="100">
                  <c:v>1.9069390553987402</c:v>
                </c:pt>
                <c:pt idx="101">
                  <c:v>1.8399097567534217</c:v>
                </c:pt>
                <c:pt idx="102">
                  <c:v>1.7455092769624236</c:v>
                </c:pt>
                <c:pt idx="103">
                  <c:v>1.6863840986793219</c:v>
                </c:pt>
                <c:pt idx="104">
                  <c:v>1.6029573653950588</c:v>
                </c:pt>
                <c:pt idx="105">
                  <c:v>1.5506053318912478</c:v>
                </c:pt>
                <c:pt idx="106">
                  <c:v>1.4765962246387168</c:v>
                </c:pt>
                <c:pt idx="107">
                  <c:v>1.4300663597857737</c:v>
                </c:pt>
                <c:pt idx="108">
                  <c:v>1.3641664835195848</c:v>
                </c:pt>
                <c:pt idx="109">
                  <c:v>1.3025917739499724</c:v>
                </c:pt>
                <c:pt idx="110">
                  <c:v>1.2449849297557773</c:v>
                </c:pt>
                <c:pt idx="111">
                  <c:v>1.1910230960936643</c:v>
                </c:pt>
                <c:pt idx="112">
                  <c:v>1.14041422534393</c:v>
                </c:pt>
                <c:pt idx="113">
                  <c:v>1.0928938271365758</c:v>
                </c:pt>
                <c:pt idx="114">
                  <c:v>1.048222072577105</c:v>
                </c:pt>
                <c:pt idx="115">
                  <c:v>1.0061812177479048</c:v>
                </c:pt>
                <c:pt idx="116">
                  <c:v>0.9538797140194698</c:v>
                </c:pt>
                <c:pt idx="117">
                  <c:v>0.91723825075086107</c:v>
                </c:pt>
                <c:pt idx="118">
                  <c:v>0.88263381865816959</c:v>
                </c:pt>
                <c:pt idx="119">
                  <c:v>0.83941372080625187</c:v>
                </c:pt>
                <c:pt idx="120">
                  <c:v>0.80901810394006446</c:v>
                </c:pt>
                <c:pt idx="121">
                  <c:v>0.77095831398339165</c:v>
                </c:pt>
                <c:pt idx="122">
                  <c:v>0.73548803292357878</c:v>
                </c:pt>
                <c:pt idx="123">
                  <c:v>0.70238086156223234</c:v>
                </c:pt>
                <c:pt idx="124">
                  <c:v>0.67143422011447274</c:v>
                </c:pt>
                <c:pt idx="125">
                  <c:v>0.64246645903173516</c:v>
                </c:pt>
                <c:pt idx="126">
                  <c:v>0.61531436127909933</c:v>
                </c:pt>
                <c:pt idx="127">
                  <c:v>0.58983097836164289</c:v>
                </c:pt>
                <c:pt idx="128">
                  <c:v>0.56012267039794661</c:v>
                </c:pt>
                <c:pt idx="129">
                  <c:v>0.53792852002972924</c:v>
                </c:pt>
                <c:pt idx="130">
                  <c:v>0.51197772123955421</c:v>
                </c:pt>
                <c:pt idx="131">
                  <c:v>0.4925349002732195</c:v>
                </c:pt>
                <c:pt idx="132">
                  <c:v>0.46973868797742596</c:v>
                </c:pt>
                <c:pt idx="133">
                  <c:v>0.44847804330873126</c:v>
                </c:pt>
                <c:pt idx="134">
                  <c:v>0.42861909697991635</c:v>
                </c:pt>
                <c:pt idx="135">
                  <c:v>0.41004214305464765</c:v>
                </c:pt>
                <c:pt idx="136">
                  <c:v>0.39263989311851982</c:v>
                </c:pt>
                <c:pt idx="137">
                  <c:v>0.37631597414976448</c:v>
                </c:pt>
                <c:pt idx="138">
                  <c:v>0.35802912860229413</c:v>
                </c:pt>
                <c:pt idx="139">
                  <c:v>0.34378405927759415</c:v>
                </c:pt>
                <c:pt idx="140">
                  <c:v>0.3277789788953881</c:v>
                </c:pt>
                <c:pt idx="141">
                  <c:v>0.31286084583098611</c:v>
                </c:pt>
                <c:pt idx="142">
                  <c:v>0.29893388879315075</c:v>
                </c:pt>
                <c:pt idx="143">
                  <c:v>0.28591260526379086</c:v>
                </c:pt>
                <c:pt idx="144">
                  <c:v>0.27372047473827787</c:v>
                </c:pt>
                <c:pt idx="145">
                  <c:v>0.26045309720632542</c:v>
                </c:pt>
                <c:pt idx="146">
                  <c:v>0.24983118236943042</c:v>
                </c:pt>
                <c:pt idx="147">
                  <c:v>0.23823731179266705</c:v>
                </c:pt>
                <c:pt idx="148">
                  <c:v>0.22742946924339447</c:v>
                </c:pt>
                <c:pt idx="149">
                  <c:v>0.21733840990144976</c:v>
                </c:pt>
                <c:pt idx="150">
                  <c:v>0.20790232402158151</c:v>
                </c:pt>
                <c:pt idx="151">
                  <c:v>0.19784955033200705</c:v>
                </c:pt>
                <c:pt idx="152">
                  <c:v>0.18963801279853459</c:v>
                </c:pt>
                <c:pt idx="153">
                  <c:v>0.18086262162682207</c:v>
                </c:pt>
                <c:pt idx="154">
                  <c:v>0.17268103192435852</c:v>
                </c:pt>
                <c:pt idx="155">
                  <c:v>0.16504098472611042</c:v>
                </c:pt>
                <c:pt idx="156">
                  <c:v>0.1578958320614896</c:v>
                </c:pt>
                <c:pt idx="157">
                  <c:v>0.15039728512718761</c:v>
                </c:pt>
                <c:pt idx="158">
                  <c:v>0.14417051746313411</c:v>
                </c:pt>
                <c:pt idx="159">
                  <c:v>0.1376158058627622</c:v>
                </c:pt>
                <c:pt idx="160">
                  <c:v>0.13149732052381324</c:v>
                </c:pt>
                <c:pt idx="161">
                  <c:v>0.12577726511604598</c:v>
                </c:pt>
                <c:pt idx="162">
                  <c:v>0.11984795668230756</c:v>
                </c:pt>
                <c:pt idx="163">
                  <c:v>0.11432757271310276</c:v>
                </c:pt>
                <c:pt idx="164">
                  <c:v>0.10917941602863779</c:v>
                </c:pt>
                <c:pt idx="165">
                  <c:v>0.10437080915333907</c:v>
                </c:pt>
                <c:pt idx="166">
                  <c:v>9.987257809688363E-2</c:v>
                </c:pt>
                <c:pt idx="167">
                  <c:v>9.5251926333944886E-2</c:v>
                </c:pt>
                <c:pt idx="168">
                  <c:v>9.0944267720688712E-2</c:v>
                </c:pt>
                <c:pt idx="169">
                  <c:v>8.6921993906529313E-2</c:v>
                </c:pt>
                <c:pt idx="170">
                  <c:v>8.3160471147577422E-2</c:v>
                </c:pt>
                <c:pt idx="171">
                  <c:v>7.9328546945580988E-2</c:v>
                </c:pt>
                <c:pt idx="172">
                  <c:v>7.5755222560007454E-2</c:v>
                </c:pt>
                <c:pt idx="173">
                  <c:v>7.2417765621524577E-2</c:v>
                </c:pt>
                <c:pt idx="174">
                  <c:v>6.9044876282020218E-2</c:v>
                </c:pt>
                <c:pt idx="175">
                  <c:v>6.613610810876025E-2</c:v>
                </c:pt>
                <c:pt idx="176">
                  <c:v>6.3187435896894087E-2</c:v>
                </c:pt>
                <c:pt idx="177">
                  <c:v>6.022699385518912E-2</c:v>
                </c:pt>
                <c:pt idx="178">
                  <c:v>5.7469668053090998E-2</c:v>
                </c:pt>
                <c:pt idx="179">
                  <c:v>5.4897307867227643E-2</c:v>
                </c:pt>
                <c:pt idx="180">
                  <c:v>5.2493744224879409E-2</c:v>
                </c:pt>
                <c:pt idx="181">
                  <c:v>5.0089434278763723E-2</c:v>
                </c:pt>
                <c:pt idx="182">
                  <c:v>4.7846493022327609E-2</c:v>
                </c:pt>
                <c:pt idx="183">
                  <c:v>4.5750805573579072E-2</c:v>
                </c:pt>
                <c:pt idx="184">
                  <c:v>4.3663534455449869E-2</c:v>
                </c:pt>
                <c:pt idx="185">
                  <c:v>4.171582984653488E-2</c:v>
                </c:pt>
                <c:pt idx="186">
                  <c:v>3.9895527495479845E-2</c:v>
                </c:pt>
                <c:pt idx="187">
                  <c:v>3.8088915391750702E-2</c:v>
                </c:pt>
                <c:pt idx="188">
                  <c:v>3.6306525439522092E-2</c:v>
                </c:pt>
                <c:pt idx="189">
                  <c:v>3.4735541199594148E-2</c:v>
                </c:pt>
                <c:pt idx="190">
                  <c:v>3.3180694558905752E-2</c:v>
                </c:pt>
                <c:pt idx="191">
                  <c:v>3.1650013206479283E-2</c:v>
                </c:pt>
                <c:pt idx="192">
                  <c:v>3.0222814861437779E-2</c:v>
                </c:pt>
                <c:pt idx="193">
                  <c:v>2.8889981117577786E-2</c:v>
                </c:pt>
                <c:pt idx="194">
                  <c:v>2.7580012138504303E-2</c:v>
                </c:pt>
                <c:pt idx="195">
                  <c:v>2.6357129769238933E-2</c:v>
                </c:pt>
                <c:pt idx="196">
                  <c:v>2.5158581427246259E-2</c:v>
                </c:pt>
                <c:pt idx="197">
                  <c:v>2.4039938489226174E-2</c:v>
                </c:pt>
                <c:pt idx="198">
                  <c:v>2.2946171959237177E-2</c:v>
                </c:pt>
                <c:pt idx="199">
                  <c:v>2.1925365763760366E-2</c:v>
                </c:pt>
                <c:pt idx="200">
                  <c:v>2.0929290185391983E-2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8D-43BD-B51E-0FDD565CBA71}"/>
            </c:ext>
          </c:extLst>
        </c:ser>
        <c:ser>
          <c:idx val="1"/>
          <c:order val="1"/>
          <c:tx>
            <c:v>PR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Calculations!$Y$9:$Y$209</c:f>
              <c:numCache>
                <c:formatCode>0.0</c:formatCode>
                <c:ptCount val="201"/>
                <c:pt idx="0">
                  <c:v>10.35469819648943</c:v>
                </c:pt>
                <c:pt idx="1">
                  <c:v>10.363835482651774</c:v>
                </c:pt>
                <c:pt idx="2">
                  <c:v>10.377827941867752</c:v>
                </c:pt>
                <c:pt idx="3">
                  <c:v>10.387344198216324</c:v>
                </c:pt>
                <c:pt idx="4">
                  <c:v>10.401894198766048</c:v>
                </c:pt>
                <c:pt idx="5">
                  <c:v>10.411773611193231</c:v>
                </c:pt>
                <c:pt idx="6">
                  <c:v>10.426853217443746</c:v>
                </c:pt>
                <c:pt idx="7">
                  <c:v>10.437074156637454</c:v>
                </c:pt>
                <c:pt idx="8">
                  <c:v>10.452646036915214</c:v>
                </c:pt>
                <c:pt idx="9">
                  <c:v>10.468490869532745</c:v>
                </c:pt>
                <c:pt idx="10">
                  <c:v>10.484588605961584</c:v>
                </c:pt>
                <c:pt idx="11">
                  <c:v>10.500916230240907</c:v>
                </c:pt>
                <c:pt idx="12">
                  <c:v>10.517447456465064</c:v>
                </c:pt>
                <c:pt idx="13">
                  <c:v>10.534152398280371</c:v>
                </c:pt>
                <c:pt idx="14">
                  <c:v>10.550997209730681</c:v>
                </c:pt>
                <c:pt idx="15">
                  <c:v>10.567943696896265</c:v>
                </c:pt>
                <c:pt idx="16">
                  <c:v>10.59062218189416</c:v>
                </c:pt>
                <c:pt idx="17">
                  <c:v>10.607629767293909</c:v>
                </c:pt>
                <c:pt idx="18">
                  <c:v>10.624574725657569</c:v>
                </c:pt>
                <c:pt idx="19">
                  <c:v>10.646962018956396</c:v>
                </c:pt>
                <c:pt idx="20">
                  <c:v>10.663506764171883</c:v>
                </c:pt>
                <c:pt idx="21">
                  <c:v>10.685088043708664</c:v>
                </c:pt>
                <c:pt idx="22">
                  <c:v>10.705927647971725</c:v>
                </c:pt>
                <c:pt idx="23">
                  <c:v>10.72578587612939</c:v>
                </c:pt>
                <c:pt idx="24">
                  <c:v>10.744391732319384</c:v>
                </c:pt>
                <c:pt idx="25">
                  <c:v>10.761440359798838</c:v>
                </c:pt>
                <c:pt idx="26">
                  <c:v>10.776590594834</c:v>
                </c:pt>
                <c:pt idx="27">
                  <c:v>10.78946274986885</c:v>
                </c:pt>
                <c:pt idx="28">
                  <c:v>10.801705494918831</c:v>
                </c:pt>
                <c:pt idx="29">
                  <c:v>10.807852515728094</c:v>
                </c:pt>
                <c:pt idx="30">
                  <c:v>10.810133042951094</c:v>
                </c:pt>
                <c:pt idx="31">
                  <c:v>10.806950659059286</c:v>
                </c:pt>
                <c:pt idx="32">
                  <c:v>10.795720694954202</c:v>
                </c:pt>
                <c:pt idx="33">
                  <c:v>10.775253785913115</c:v>
                </c:pt>
                <c:pt idx="34">
                  <c:v>10.74422263232252</c:v>
                </c:pt>
                <c:pt idx="35">
                  <c:v>10.701257896846334</c:v>
                </c:pt>
                <c:pt idx="36">
                  <c:v>10.644982949394935</c:v>
                </c:pt>
                <c:pt idx="37">
                  <c:v>10.574057499060263</c:v>
                </c:pt>
                <c:pt idx="38">
                  <c:v>10.467854897670557</c:v>
                </c:pt>
                <c:pt idx="39">
                  <c:v>10.360501253564966</c:v>
                </c:pt>
                <c:pt idx="40">
                  <c:v>10.207788481113768</c:v>
                </c:pt>
                <c:pt idx="41">
                  <c:v>10.028168975107215</c:v>
                </c:pt>
                <c:pt idx="42">
                  <c:v>9.8214319297687922</c:v>
                </c:pt>
                <c:pt idx="43">
                  <c:v>9.5881686050453112</c:v>
                </c:pt>
                <c:pt idx="44">
                  <c:v>9.329807420757227</c:v>
                </c:pt>
                <c:pt idx="45">
                  <c:v>8.9996875198980266</c:v>
                </c:pt>
                <c:pt idx="46">
                  <c:v>8.6955531601420848</c:v>
                </c:pt>
                <c:pt idx="47">
                  <c:v>8.321038840439039</c:v>
                </c:pt>
                <c:pt idx="48">
                  <c:v>7.9312525363861281</c:v>
                </c:pt>
                <c:pt idx="49">
                  <c:v>7.5325680252265332</c:v>
                </c:pt>
                <c:pt idx="50">
                  <c:v>7.1311103657195227</c:v>
                </c:pt>
                <c:pt idx="51">
                  <c:v>6.6759911575289017</c:v>
                </c:pt>
                <c:pt idx="52">
                  <c:v>6.2862616225180252</c:v>
                </c:pt>
                <c:pt idx="53">
                  <c:v>5.85557367683767</c:v>
                </c:pt>
                <c:pt idx="54">
                  <c:v>5.4444925671210331</c:v>
                </c:pt>
                <c:pt idx="55">
                  <c:v>5.0557330674148675</c:v>
                </c:pt>
                <c:pt idx="56">
                  <c:v>4.690809020218051</c:v>
                </c:pt>
                <c:pt idx="57">
                  <c:v>4.3094185501965772</c:v>
                </c:pt>
                <c:pt idx="58">
                  <c:v>3.9960814237621229</c:v>
                </c:pt>
                <c:pt idx="59">
                  <c:v>3.6714967739177897</c:v>
                </c:pt>
                <c:pt idx="60">
                  <c:v>3.3749619980688044</c:v>
                </c:pt>
                <c:pt idx="61">
                  <c:v>3.1046168492647022</c:v>
                </c:pt>
                <c:pt idx="62">
                  <c:v>2.8325204467289349</c:v>
                </c:pt>
                <c:pt idx="63">
                  <c:v>2.5875301006829354</c:v>
                </c:pt>
                <c:pt idx="64">
                  <c:v>2.366974981323255</c:v>
                </c:pt>
                <c:pt idx="65">
                  <c:v>2.1683474168685324</c:v>
                </c:pt>
                <c:pt idx="66">
                  <c:v>1.9893389210842196</c:v>
                </c:pt>
                <c:pt idx="67">
                  <c:v>1.8125935989100317</c:v>
                </c:pt>
                <c:pt idx="68">
                  <c:v>1.6545572414744796</c:v>
                </c:pt>
                <c:pt idx="69">
                  <c:v>1.5130226791392773</c:v>
                </c:pt>
                <c:pt idx="70">
                  <c:v>1.3860490927675511</c:v>
                </c:pt>
                <c:pt idx="71">
                  <c:v>1.2621457219649801</c:v>
                </c:pt>
                <c:pt idx="72">
                  <c:v>1.1516280327240085</c:v>
                </c:pt>
                <c:pt idx="73">
                  <c:v>1.0528352167346815</c:v>
                </c:pt>
                <c:pt idx="74">
                  <c:v>0.95738121659418018</c:v>
                </c:pt>
                <c:pt idx="75">
                  <c:v>0.87863034296308939</c:v>
                </c:pt>
                <c:pt idx="76">
                  <c:v>0.802192317701103</c:v>
                </c:pt>
                <c:pt idx="77">
                  <c:v>0.7289025416092797</c:v>
                </c:pt>
                <c:pt idx="78">
                  <c:v>0.66376587560432931</c:v>
                </c:pt>
                <c:pt idx="79">
                  <c:v>0.60572460761863767</c:v>
                </c:pt>
                <c:pt idx="80">
                  <c:v>0.55387591950007287</c:v>
                </c:pt>
                <c:pt idx="81">
                  <c:v>0.50431990149223238</c:v>
                </c:pt>
                <c:pt idx="82">
                  <c:v>0.46017509898095477</c:v>
                </c:pt>
                <c:pt idx="83">
                  <c:v>0.42074973413594785</c:v>
                </c:pt>
                <c:pt idx="84">
                  <c:v>0.38323331790985748</c:v>
                </c:pt>
                <c:pt idx="85">
                  <c:v>0.34980249110619149</c:v>
                </c:pt>
                <c:pt idx="86">
                  <c:v>0.31993565840735555</c:v>
                </c:pt>
                <c:pt idx="87">
                  <c:v>0.29160979608214044</c:v>
                </c:pt>
                <c:pt idx="88">
                  <c:v>0.26494933808165172</c:v>
                </c:pt>
                <c:pt idx="89">
                  <c:v>0.24251008966293619</c:v>
                </c:pt>
                <c:pt idx="90">
                  <c:v>0.22127862940487647</c:v>
                </c:pt>
                <c:pt idx="91">
                  <c:v>0.20132700014127491</c:v>
                </c:pt>
                <c:pt idx="92">
                  <c:v>0.18357332387516057</c:v>
                </c:pt>
                <c:pt idx="93">
                  <c:v>0.16773348877693298</c:v>
                </c:pt>
                <c:pt idx="94">
                  <c:v>0.15286183114764243</c:v>
                </c:pt>
                <c:pt idx="95">
                  <c:v>0.13960195846765966</c:v>
                </c:pt>
                <c:pt idx="96">
                  <c:v>0.12718980610538769</c:v>
                </c:pt>
                <c:pt idx="97">
                  <c:v>0.11612663317193095</c:v>
                </c:pt>
                <c:pt idx="98">
                  <c:v>0.10579630510272768</c:v>
                </c:pt>
                <c:pt idx="99">
                  <c:v>9.6589315025203376E-2</c:v>
                </c:pt>
                <c:pt idx="100">
                  <c:v>8.8009518961739044E-2</c:v>
                </c:pt>
                <c:pt idx="101">
                  <c:v>8.1310529497751499E-2</c:v>
                </c:pt>
                <c:pt idx="102">
                  <c:v>7.2412676633785422E-2</c:v>
                </c:pt>
                <c:pt idx="103">
                  <c:v>6.7150841229864394E-2</c:v>
                </c:pt>
                <c:pt idx="104">
                  <c:v>6.0122367690781275E-2</c:v>
                </c:pt>
                <c:pt idx="105">
                  <c:v>5.5943170955772364E-2</c:v>
                </c:pt>
                <c:pt idx="106">
                  <c:v>5.0332072685306414E-2</c:v>
                </c:pt>
                <c:pt idx="107">
                  <c:v>4.6978932992057035E-2</c:v>
                </c:pt>
                <c:pt idx="108">
                  <c:v>4.2455700347389061E-2</c:v>
                </c:pt>
                <c:pt idx="109">
                  <c:v>3.8463927055375637E-2</c:v>
                </c:pt>
                <c:pt idx="110">
                  <c:v>3.4930418558124079E-2</c:v>
                </c:pt>
                <c:pt idx="111">
                  <c:v>3.1793474292582703E-2</c:v>
                </c:pt>
                <c:pt idx="112">
                  <c:v>2.9000870663806921E-2</c:v>
                </c:pt>
                <c:pt idx="113">
                  <c:v>2.6508233574885704E-2</c:v>
                </c:pt>
                <c:pt idx="114">
                  <c:v>2.4277718695044356E-2</c:v>
                </c:pt>
                <c:pt idx="115">
                  <c:v>2.2276936156167503E-2</c:v>
                </c:pt>
                <c:pt idx="116">
                  <c:v>1.991907794839342E-2</c:v>
                </c:pt>
                <c:pt idx="117">
                  <c:v>1.835273343897394E-2</c:v>
                </c:pt>
                <c:pt idx="118">
                  <c:v>1.6937360585209386E-2</c:v>
                </c:pt>
                <c:pt idx="119">
                  <c:v>1.5255763260845144E-2</c:v>
                </c:pt>
                <c:pt idx="120">
                  <c:v>1.4129843366738155E-2</c:v>
                </c:pt>
                <c:pt idx="121">
                  <c:v>1.2785323552040005E-2</c:v>
                </c:pt>
                <c:pt idx="122">
                  <c:v>1.1596981721305457E-2</c:v>
                </c:pt>
                <c:pt idx="123">
                  <c:v>1.0543546112084924E-2</c:v>
                </c:pt>
                <c:pt idx="124">
                  <c:v>9.6070494962560635E-3</c:v>
                </c:pt>
                <c:pt idx="125">
                  <c:v>8.7722553251577493E-3</c:v>
                </c:pt>
                <c:pt idx="126">
                  <c:v>8.0261935849218341E-3</c:v>
                </c:pt>
                <c:pt idx="127">
                  <c:v>7.3577835455066708E-3</c:v>
                </c:pt>
                <c:pt idx="128">
                  <c:v>6.6171264259537689E-3</c:v>
                </c:pt>
                <c:pt idx="129">
                  <c:v>6.0907037151180969E-3</c:v>
                </c:pt>
                <c:pt idx="130">
                  <c:v>5.5041391129859382E-3</c:v>
                </c:pt>
                <c:pt idx="131">
                  <c:v>5.0850036206763934E-3</c:v>
                </c:pt>
                <c:pt idx="132">
                  <c:v>4.6156166853759074E-3</c:v>
                </c:pt>
                <c:pt idx="133">
                  <c:v>4.1991605784783758E-3</c:v>
                </c:pt>
                <c:pt idx="134">
                  <c:v>3.8286317284779688E-3</c:v>
                </c:pt>
                <c:pt idx="135">
                  <c:v>3.4980842170955961E-3</c:v>
                </c:pt>
                <c:pt idx="136">
                  <c:v>3.2024511181884519E-3</c:v>
                </c:pt>
                <c:pt idx="137">
                  <c:v>2.9373990824403218E-3</c:v>
                </c:pt>
                <c:pt idx="138">
                  <c:v>2.6545051034793828E-3</c:v>
                </c:pt>
                <c:pt idx="139">
                  <c:v>2.4443637949163777E-3</c:v>
                </c:pt>
                <c:pt idx="140">
                  <c:v>2.2188968875834886E-3</c:v>
                </c:pt>
                <c:pt idx="141">
                  <c:v>2.0188367064659239E-3</c:v>
                </c:pt>
                <c:pt idx="142">
                  <c:v>1.8408238743215369E-3</c:v>
                </c:pt>
                <c:pt idx="143">
                  <c:v>1.6820059960535459E-3</c:v>
                </c:pt>
                <c:pt idx="144">
                  <c:v>1.5399520731686591E-3</c:v>
                </c:pt>
                <c:pt idx="145">
                  <c:v>1.3926531507394983E-3</c:v>
                </c:pt>
                <c:pt idx="146">
                  <c:v>1.2801786238087105E-3</c:v>
                </c:pt>
                <c:pt idx="147">
                  <c:v>1.1629302575710471E-3</c:v>
                </c:pt>
                <c:pt idx="148">
                  <c:v>1.0588027959777717E-3</c:v>
                </c:pt>
                <c:pt idx="149">
                  <c:v>9.6607304650744592E-4</c:v>
                </c:pt>
                <c:pt idx="150">
                  <c:v>8.8327615789210597E-4</c:v>
                </c:pt>
                <c:pt idx="151">
                  <c:v>7.9921900850700293E-4</c:v>
                </c:pt>
                <c:pt idx="152">
                  <c:v>7.3372731124672999E-4</c:v>
                </c:pt>
                <c:pt idx="153">
                  <c:v>6.6688159234968886E-4</c:v>
                </c:pt>
                <c:pt idx="154">
                  <c:v>6.0747781265173154E-4</c:v>
                </c:pt>
                <c:pt idx="155">
                  <c:v>5.5454353324663197E-4</c:v>
                </c:pt>
                <c:pt idx="156">
                  <c:v>5.0725138504318127E-4</c:v>
                </c:pt>
                <c:pt idx="157">
                  <c:v>4.5991618630422025E-4</c:v>
                </c:pt>
                <c:pt idx="158">
                  <c:v>4.2239294359116311E-4</c:v>
                </c:pt>
                <c:pt idx="159">
                  <c:v>3.8463893970092295E-4</c:v>
                </c:pt>
                <c:pt idx="160">
                  <c:v>3.5101035948171606E-4</c:v>
                </c:pt>
                <c:pt idx="161">
                  <c:v>3.2097788657414641E-4</c:v>
                </c:pt>
                <c:pt idx="162">
                  <c:v>2.9127893192644938E-4</c:v>
                </c:pt>
                <c:pt idx="163">
                  <c:v>2.6493680559177039E-4</c:v>
                </c:pt>
                <c:pt idx="164">
                  <c:v>2.4150632725599363E-4</c:v>
                </c:pt>
                <c:pt idx="165">
                  <c:v>2.2060969844602243E-4</c:v>
                </c:pt>
                <c:pt idx="166">
                  <c:v>2.0192509474295503E-4</c:v>
                </c:pt>
                <c:pt idx="167">
                  <c:v>1.8359975361861052E-4</c:v>
                </c:pt>
                <c:pt idx="168">
                  <c:v>1.6730689277171621E-4</c:v>
                </c:pt>
                <c:pt idx="169">
                  <c:v>1.5278190502558814E-4</c:v>
                </c:pt>
                <c:pt idx="170">
                  <c:v>1.3979951567779348E-4</c:v>
                </c:pt>
                <c:pt idx="171">
                  <c:v>1.2717081182931763E-4</c:v>
                </c:pt>
                <c:pt idx="172">
                  <c:v>1.159364506451632E-4</c:v>
                </c:pt>
                <c:pt idx="173">
                  <c:v>1.0591570455031148E-4</c:v>
                </c:pt>
                <c:pt idx="174">
                  <c:v>9.6251395387021284E-5</c:v>
                </c:pt>
                <c:pt idx="175">
                  <c:v>8.8290256627621209E-5</c:v>
                </c:pt>
                <c:pt idx="176">
                  <c:v>8.0572513943169869E-5</c:v>
                </c:pt>
                <c:pt idx="177">
                  <c:v>7.3180835846981676E-5</c:v>
                </c:pt>
                <c:pt idx="178">
                  <c:v>6.6617683928063681E-5</c:v>
                </c:pt>
                <c:pt idx="179">
                  <c:v>6.07740724449512E-5</c:v>
                </c:pt>
                <c:pt idx="180">
                  <c:v>5.5557380472890454E-5</c:v>
                </c:pt>
                <c:pt idx="181">
                  <c:v>5.0574235583074987E-5</c:v>
                </c:pt>
                <c:pt idx="182">
                  <c:v>4.6137467133424054E-5</c:v>
                </c:pt>
                <c:pt idx="183">
                  <c:v>4.2176737019721814E-5</c:v>
                </c:pt>
                <c:pt idx="184">
                  <c:v>3.8409226145284693E-5</c:v>
                </c:pt>
                <c:pt idx="185">
                  <c:v>3.5053151174697826E-5</c:v>
                </c:pt>
                <c:pt idx="186">
                  <c:v>3.2055752952050458E-5</c:v>
                </c:pt>
                <c:pt idx="187">
                  <c:v>2.9213767217488822E-5</c:v>
                </c:pt>
                <c:pt idx="188">
                  <c:v>2.6539542953705357E-5</c:v>
                </c:pt>
                <c:pt idx="189">
                  <c:v>2.4289232222693475E-5</c:v>
                </c:pt>
                <c:pt idx="190">
                  <c:v>2.2160460957105736E-5</c:v>
                </c:pt>
                <c:pt idx="191">
                  <c:v>2.0160381328253445E-5</c:v>
                </c:pt>
                <c:pt idx="192">
                  <c:v>1.8380940793577902E-5</c:v>
                </c:pt>
                <c:pt idx="193">
                  <c:v>1.6793565388375454E-5</c:v>
                </c:pt>
                <c:pt idx="194">
                  <c:v>1.5303424895303101E-5</c:v>
                </c:pt>
                <c:pt idx="195">
                  <c:v>1.3974958911913734E-5</c:v>
                </c:pt>
                <c:pt idx="196">
                  <c:v>1.273157403076181E-5</c:v>
                </c:pt>
                <c:pt idx="197">
                  <c:v>1.1623447773573938E-5</c:v>
                </c:pt>
                <c:pt idx="198">
                  <c:v>1.058883413839267E-5</c:v>
                </c:pt>
                <c:pt idx="199">
                  <c:v>9.6668161619486057E-6</c:v>
                </c:pt>
                <c:pt idx="200">
                  <c:v>8.8076854184458051E-6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8D-43BD-B51E-0FDD565CB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Displacement 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Pressure Phase Response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System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Calculations!$AE$9:$AE$209</c:f>
              <c:numCache>
                <c:formatCode>0.0</c:formatCode>
                <c:ptCount val="201"/>
                <c:pt idx="0">
                  <c:v>-51.499335735408891</c:v>
                </c:pt>
                <c:pt idx="1">
                  <c:v>-52.164245051945869</c:v>
                </c:pt>
                <c:pt idx="2">
                  <c:v>-53.262089428707114</c:v>
                </c:pt>
                <c:pt idx="3">
                  <c:v>-54.04638532681264</c:v>
                </c:pt>
                <c:pt idx="4">
                  <c:v>-55.284026652980998</c:v>
                </c:pt>
                <c:pt idx="5">
                  <c:v>-56.14269997661571</c:v>
                </c:pt>
                <c:pt idx="6">
                  <c:v>-57.472026494207775</c:v>
                </c:pt>
                <c:pt idx="7">
                  <c:v>-58.381870735929994</c:v>
                </c:pt>
                <c:pt idx="8">
                  <c:v>-59.776996874387955</c:v>
                </c:pt>
                <c:pt idx="9">
                  <c:v>-61.204013786733228</c:v>
                </c:pt>
                <c:pt idx="10">
                  <c:v>-62.659067763946773</c:v>
                </c:pt>
                <c:pt idx="11">
                  <c:v>-64.139310026975195</c:v>
                </c:pt>
                <c:pt idx="12">
                  <c:v>-65.642626816382219</c:v>
                </c:pt>
                <c:pt idx="13">
                  <c:v>-67.167452997913614</c:v>
                </c:pt>
                <c:pt idx="14">
                  <c:v>-68.712640523623264</c:v>
                </c:pt>
                <c:pt idx="15">
                  <c:v>-70.277363774178923</c:v>
                </c:pt>
                <c:pt idx="16">
                  <c:v>-72.393090586656129</c:v>
                </c:pt>
                <c:pt idx="17">
                  <c:v>-74.001512943151624</c:v>
                </c:pt>
                <c:pt idx="18">
                  <c:v>-75.628279540206435</c:v>
                </c:pt>
                <c:pt idx="19">
                  <c:v>-77.825786276778246</c:v>
                </c:pt>
                <c:pt idx="20">
                  <c:v>-79.495381301725672</c:v>
                </c:pt>
                <c:pt idx="21">
                  <c:v>-81.750455326626494</c:v>
                </c:pt>
                <c:pt idx="22">
                  <c:v>-84.039160982541944</c:v>
                </c:pt>
                <c:pt idx="23">
                  <c:v>-86.362246693935219</c:v>
                </c:pt>
                <c:pt idx="24">
                  <c:v>-88.7205831962101</c:v>
                </c:pt>
                <c:pt idx="25">
                  <c:v>-91.115128759972791</c:v>
                </c:pt>
                <c:pt idx="26">
                  <c:v>-93.546896911036271</c:v>
                </c:pt>
                <c:pt idx="27">
                  <c:v>-96.016925026567733</c:v>
                </c:pt>
                <c:pt idx="28">
                  <c:v>-99.159828190469923</c:v>
                </c:pt>
                <c:pt idx="29">
                  <c:v>-101.71963965503986</c:v>
                </c:pt>
                <c:pt idx="30">
                  <c:v>-104.97771957559131</c:v>
                </c:pt>
                <c:pt idx="31">
                  <c:v>-107.63174510248953</c:v>
                </c:pt>
                <c:pt idx="32">
                  <c:v>-111.00963553493101</c:v>
                </c:pt>
                <c:pt idx="33">
                  <c:v>-114.4551175080299</c:v>
                </c:pt>
                <c:pt idx="34">
                  <c:v>-117.96811261389807</c:v>
                </c:pt>
                <c:pt idx="35">
                  <c:v>-121.54772896820562</c:v>
                </c:pt>
                <c:pt idx="36">
                  <c:v>-125.19212089377717</c:v>
                </c:pt>
                <c:pt idx="37">
                  <c:v>-128.89835896272427</c:v>
                </c:pt>
                <c:pt idx="38">
                  <c:v>-133.42158728714747</c:v>
                </c:pt>
                <c:pt idx="39">
                  <c:v>-137.24757895263829</c:v>
                </c:pt>
                <c:pt idx="40">
                  <c:v>-141.89631043708735</c:v>
                </c:pt>
                <c:pt idx="41">
                  <c:v>-146.59405444097015</c:v>
                </c:pt>
                <c:pt idx="42">
                  <c:v>-151.32393813595974</c:v>
                </c:pt>
                <c:pt idx="43">
                  <c:v>-156.06710268451153</c:v>
                </c:pt>
                <c:pt idx="44">
                  <c:v>-160.80330175666674</c:v>
                </c:pt>
                <c:pt idx="45">
                  <c:v>-166.29217304084321</c:v>
                </c:pt>
                <c:pt idx="46">
                  <c:v>-170.94178446625392</c:v>
                </c:pt>
                <c:pt idx="47">
                  <c:v>-176.27446886863979</c:v>
                </c:pt>
                <c:pt idx="48">
                  <c:v>178.51843244355828</c:v>
                </c:pt>
                <c:pt idx="49">
                  <c:v>173.46072862467727</c:v>
                </c:pt>
                <c:pt idx="50">
                  <c:v>168.57126037909489</c:v>
                </c:pt>
                <c:pt idx="51">
                  <c:v>163.20660705264191</c:v>
                </c:pt>
                <c:pt idx="52">
                  <c:v>158.71732619190439</c:v>
                </c:pt>
                <c:pt idx="53">
                  <c:v>153.82565363577297</c:v>
                </c:pt>
                <c:pt idx="54">
                  <c:v>149.18823774278417</c:v>
                </c:pt>
                <c:pt idx="55">
                  <c:v>144.79972201820917</c:v>
                </c:pt>
                <c:pt idx="56">
                  <c:v>140.65120342335209</c:v>
                </c:pt>
                <c:pt idx="57">
                  <c:v>136.25691685829548</c:v>
                </c:pt>
                <c:pt idx="58">
                  <c:v>132.57932993471658</c:v>
                </c:pt>
                <c:pt idx="59">
                  <c:v>128.68183309238094</c:v>
                </c:pt>
                <c:pt idx="60">
                  <c:v>125.01999226493616</c:v>
                </c:pt>
                <c:pt idx="61">
                  <c:v>121.57545420470906</c:v>
                </c:pt>
                <c:pt idx="62">
                  <c:v>117.98195927225296</c:v>
                </c:pt>
                <c:pt idx="63">
                  <c:v>114.61321643918426</c:v>
                </c:pt>
                <c:pt idx="64">
                  <c:v>111.4490658780465</c:v>
                </c:pt>
                <c:pt idx="65">
                  <c:v>108.47128272864188</c:v>
                </c:pt>
                <c:pt idx="66">
                  <c:v>105.66348379839287</c:v>
                </c:pt>
                <c:pt idx="67">
                  <c:v>102.75376419420263</c:v>
                </c:pt>
                <c:pt idx="68">
                  <c:v>100.01461070059501</c:v>
                </c:pt>
                <c:pt idx="69">
                  <c:v>97.43064916033795</c:v>
                </c:pt>
                <c:pt idx="70">
                  <c:v>94.988274552610775</c:v>
                </c:pt>
                <c:pt idx="71">
                  <c:v>92.4712136053123</c:v>
                </c:pt>
                <c:pt idx="72">
                  <c:v>90.094494659177514</c:v>
                </c:pt>
                <c:pt idx="73">
                  <c:v>87.845928411891435</c:v>
                </c:pt>
                <c:pt idx="74">
                  <c:v>85.542132124636552</c:v>
                </c:pt>
                <c:pt idx="75">
                  <c:v>83.527354299066886</c:v>
                </c:pt>
                <c:pt idx="76">
                  <c:v>81.455763520000986</c:v>
                </c:pt>
                <c:pt idx="77">
                  <c:v>79.343418436772538</c:v>
                </c:pt>
                <c:pt idx="78">
                  <c:v>77.343817202941253</c:v>
                </c:pt>
                <c:pt idx="79">
                  <c:v>75.447658053245064</c:v>
                </c:pt>
                <c:pt idx="80">
                  <c:v>73.64668349074266</c:v>
                </c:pt>
                <c:pt idx="81">
                  <c:v>71.814348180069899</c:v>
                </c:pt>
                <c:pt idx="82">
                  <c:v>70.074773533971864</c:v>
                </c:pt>
                <c:pt idx="83">
                  <c:v>68.42076780744199</c:v>
                </c:pt>
                <c:pt idx="84">
                  <c:v>66.743574105145669</c:v>
                </c:pt>
                <c:pt idx="85">
                  <c:v>65.149438021999174</c:v>
                </c:pt>
                <c:pt idx="86">
                  <c:v>63.63210527502391</c:v>
                </c:pt>
                <c:pt idx="87">
                  <c:v>62.097819700923118</c:v>
                </c:pt>
                <c:pt idx="88">
                  <c:v>60.55416392036647</c:v>
                </c:pt>
                <c:pt idx="89">
                  <c:v>59.166963093786315</c:v>
                </c:pt>
                <c:pt idx="90">
                  <c:v>57.767495168556536</c:v>
                </c:pt>
                <c:pt idx="91">
                  <c:v>56.362000073969575</c:v>
                </c:pt>
                <c:pt idx="92">
                  <c:v>55.024746900155414</c:v>
                </c:pt>
                <c:pt idx="93">
                  <c:v>53.750766100942542</c:v>
                </c:pt>
                <c:pt idx="94">
                  <c:v>52.4731636353619</c:v>
                </c:pt>
                <c:pt idx="95">
                  <c:v>51.255976645452684</c:v>
                </c:pt>
                <c:pt idx="96">
                  <c:v>50.038286657028713</c:v>
                </c:pt>
                <c:pt idx="97">
                  <c:v>48.878034237200247</c:v>
                </c:pt>
                <c:pt idx="98">
                  <c:v>47.719741005316514</c:v>
                </c:pt>
                <c:pt idx="99">
                  <c:v>46.615854487087141</c:v>
                </c:pt>
                <c:pt idx="100">
                  <c:v>45.515840871364816</c:v>
                </c:pt>
                <c:pt idx="101">
                  <c:v>44.601198940899344</c:v>
                </c:pt>
                <c:pt idx="102">
                  <c:v>43.296960979767924</c:v>
                </c:pt>
                <c:pt idx="103">
                  <c:v>42.46952031689478</c:v>
                </c:pt>
                <c:pt idx="104">
                  <c:v>41.286636927863476</c:v>
                </c:pt>
                <c:pt idx="105">
                  <c:v>40.534364677995548</c:v>
                </c:pt>
                <c:pt idx="106">
                  <c:v>39.456484149886876</c:v>
                </c:pt>
                <c:pt idx="107">
                  <c:v>38.769486945313581</c:v>
                </c:pt>
                <c:pt idx="108">
                  <c:v>37.783097852749954</c:v>
                </c:pt>
                <c:pt idx="109">
                  <c:v>36.846071439229533</c:v>
                </c:pt>
                <c:pt idx="110">
                  <c:v>35.954762303463617</c:v>
                </c:pt>
                <c:pt idx="111">
                  <c:v>35.105878352879017</c:v>
                </c:pt>
                <c:pt idx="112">
                  <c:v>34.296438645832851</c:v>
                </c:pt>
                <c:pt idx="113">
                  <c:v>33.523737183565714</c:v>
                </c:pt>
                <c:pt idx="114">
                  <c:v>32.785311685668468</c:v>
                </c:pt>
                <c:pt idx="115">
                  <c:v>32.078916559805371</c:v>
                </c:pt>
                <c:pt idx="116">
                  <c:v>31.183359312033552</c:v>
                </c:pt>
                <c:pt idx="117">
                  <c:v>30.544016132740907</c:v>
                </c:pt>
                <c:pt idx="118">
                  <c:v>29.930503131004031</c:v>
                </c:pt>
                <c:pt idx="119">
                  <c:v>29.150017674242431</c:v>
                </c:pt>
                <c:pt idx="120">
                  <c:v>28.590983954064932</c:v>
                </c:pt>
                <c:pt idx="121">
                  <c:v>27.878281943055715</c:v>
                </c:pt>
                <c:pt idx="122">
                  <c:v>27.200403159126761</c:v>
                </c:pt>
                <c:pt idx="123">
                  <c:v>26.554845517993918</c:v>
                </c:pt>
                <c:pt idx="124">
                  <c:v>25.939342004775614</c:v>
                </c:pt>
                <c:pt idx="125">
                  <c:v>25.351833591978103</c:v>
                </c:pt>
                <c:pt idx="126">
                  <c:v>24.790445832015735</c:v>
                </c:pt>
                <c:pt idx="127">
                  <c:v>24.253468553160669</c:v>
                </c:pt>
                <c:pt idx="128">
                  <c:v>23.614204885474891</c:v>
                </c:pt>
                <c:pt idx="129">
                  <c:v>23.12663291574372</c:v>
                </c:pt>
                <c:pt idx="130">
                  <c:v>22.544854018072702</c:v>
                </c:pt>
                <c:pt idx="131">
                  <c:v>22.100150989786822</c:v>
                </c:pt>
                <c:pt idx="132">
                  <c:v>21.568417082654875</c:v>
                </c:pt>
                <c:pt idx="133">
                  <c:v>21.06173615750162</c:v>
                </c:pt>
                <c:pt idx="134">
                  <c:v>20.578373978436939</c:v>
                </c:pt>
                <c:pt idx="135">
                  <c:v>20.116753144408545</c:v>
                </c:pt>
                <c:pt idx="136">
                  <c:v>19.675435711672296</c:v>
                </c:pt>
                <c:pt idx="137">
                  <c:v>19.253108081798253</c:v>
                </c:pt>
                <c:pt idx="138">
                  <c:v>18.76969556547316</c:v>
                </c:pt>
                <c:pt idx="139">
                  <c:v>18.385052462870473</c:v>
                </c:pt>
                <c:pt idx="140">
                  <c:v>17.943830313507757</c:v>
                </c:pt>
                <c:pt idx="141">
                  <c:v>17.523327921234333</c:v>
                </c:pt>
                <c:pt idx="142">
                  <c:v>17.122116759588636</c:v>
                </c:pt>
                <c:pt idx="143">
                  <c:v>16.738896886966</c:v>
                </c:pt>
                <c:pt idx="144">
                  <c:v>16.37248277466329</c:v>
                </c:pt>
                <c:pt idx="145">
                  <c:v>15.964799986392306</c:v>
                </c:pt>
                <c:pt idx="146">
                  <c:v>15.631202793351646</c:v>
                </c:pt>
                <c:pt idx="147">
                  <c:v>15.259231510654324</c:v>
                </c:pt>
                <c:pt idx="148">
                  <c:v>14.904575342572857</c:v>
                </c:pt>
                <c:pt idx="149">
                  <c:v>14.56605126309435</c:v>
                </c:pt>
                <c:pt idx="150">
                  <c:v>14.24258174536264</c:v>
                </c:pt>
                <c:pt idx="151">
                  <c:v>13.890078681297547</c:v>
                </c:pt>
                <c:pt idx="152">
                  <c:v>13.595664273813965</c:v>
                </c:pt>
                <c:pt idx="153">
                  <c:v>13.274127763204781</c:v>
                </c:pt>
                <c:pt idx="154">
                  <c:v>12.96746362505759</c:v>
                </c:pt>
                <c:pt idx="155">
                  <c:v>12.674662345990146</c:v>
                </c:pt>
                <c:pt idx="156">
                  <c:v>12.394803838998087</c:v>
                </c:pt>
                <c:pt idx="157">
                  <c:v>12.09439015884643</c:v>
                </c:pt>
                <c:pt idx="158">
                  <c:v>11.839333240502448</c:v>
                </c:pt>
                <c:pt idx="159">
                  <c:v>11.564965210122875</c:v>
                </c:pt>
                <c:pt idx="160">
                  <c:v>11.30303533511618</c:v>
                </c:pt>
                <c:pt idx="161">
                  <c:v>11.052715948649004</c:v>
                </c:pt>
                <c:pt idx="162">
                  <c:v>10.787283514864557</c:v>
                </c:pt>
                <c:pt idx="163">
                  <c:v>10.534309256188772</c:v>
                </c:pt>
                <c:pt idx="164">
                  <c:v>10.292935641730484</c:v>
                </c:pt>
                <c:pt idx="165">
                  <c:v>10.062382123867158</c:v>
                </c:pt>
                <c:pt idx="166">
                  <c:v>9.8419366841801796</c:v>
                </c:pt>
                <c:pt idx="167">
                  <c:v>9.6103464029029126</c:v>
                </c:pt>
                <c:pt idx="168">
                  <c:v>9.3894103282400714</c:v>
                </c:pt>
                <c:pt idx="169">
                  <c:v>9.1784094124886124</c:v>
                </c:pt>
                <c:pt idx="170">
                  <c:v>8.9766879193633429</c:v>
                </c:pt>
                <c:pt idx="171">
                  <c:v>8.7665084798320336</c:v>
                </c:pt>
                <c:pt idx="172">
                  <c:v>8.5659503944712334</c:v>
                </c:pt>
                <c:pt idx="173">
                  <c:v>8.374367519131356</c:v>
                </c:pt>
                <c:pt idx="174">
                  <c:v>8.1762651768495189</c:v>
                </c:pt>
                <c:pt idx="175">
                  <c:v>8.0015456894087276</c:v>
                </c:pt>
                <c:pt idx="176">
                  <c:v>7.8205051676085473</c:v>
                </c:pt>
                <c:pt idx="177">
                  <c:v>7.6344855276727754</c:v>
                </c:pt>
                <c:pt idx="178">
                  <c:v>7.4571125807812209</c:v>
                </c:pt>
                <c:pt idx="179">
                  <c:v>7.2877969486225336</c:v>
                </c:pt>
                <c:pt idx="180">
                  <c:v>7.1260016434620459</c:v>
                </c:pt>
                <c:pt idx="181">
                  <c:v>6.9604386252023982</c:v>
                </c:pt>
                <c:pt idx="182">
                  <c:v>6.8023963002750483</c:v>
                </c:pt>
                <c:pt idx="183">
                  <c:v>6.6513734738853936</c:v>
                </c:pt>
                <c:pt idx="184">
                  <c:v>6.4975046477871237</c:v>
                </c:pt>
                <c:pt idx="185">
                  <c:v>6.3505955773228173</c:v>
                </c:pt>
                <c:pt idx="186">
                  <c:v>6.2101843947824023</c:v>
                </c:pt>
                <c:pt idx="187">
                  <c:v>6.0676460263951641</c:v>
                </c:pt>
                <c:pt idx="188">
                  <c:v>5.9236871651110752</c:v>
                </c:pt>
                <c:pt idx="189">
                  <c:v>5.7938621261132459</c:v>
                </c:pt>
                <c:pt idx="190">
                  <c:v>5.6624633431028046</c:v>
                </c:pt>
                <c:pt idx="191">
                  <c:v>5.5300804723662784</c:v>
                </c:pt>
                <c:pt idx="192">
                  <c:v>5.4037472296539688</c:v>
                </c:pt>
                <c:pt idx="193">
                  <c:v>5.2830581262041285</c:v>
                </c:pt>
                <c:pt idx="194">
                  <c:v>5.1617082026519068</c:v>
                </c:pt>
                <c:pt idx="195">
                  <c:v>5.0458086747062199</c:v>
                </c:pt>
                <c:pt idx="196">
                  <c:v>4.9295875663990687</c:v>
                </c:pt>
                <c:pt idx="197">
                  <c:v>4.81860054292477</c:v>
                </c:pt>
                <c:pt idx="198">
                  <c:v>4.7075658773250701</c:v>
                </c:pt>
                <c:pt idx="199">
                  <c:v>4.6015337249340815</c:v>
                </c:pt>
                <c:pt idx="200">
                  <c:v>4.4956721414660015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65-4D7A-9021-1598603FF29D}"/>
            </c:ext>
          </c:extLst>
        </c:ser>
        <c:ser>
          <c:idx val="0"/>
          <c:order val="1"/>
          <c:tx>
            <c:v>Driver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Calculations!$O$9:$O$209</c:f>
              <c:numCache>
                <c:formatCode>0.0</c:formatCode>
                <c:ptCount val="201"/>
                <c:pt idx="0">
                  <c:v>135.20421596995436</c:v>
                </c:pt>
                <c:pt idx="1">
                  <c:v>134.27967231774267</c:v>
                </c:pt>
                <c:pt idx="2">
                  <c:v>132.88877866258116</c:v>
                </c:pt>
                <c:pt idx="3">
                  <c:v>131.95872394111265</c:v>
                </c:pt>
                <c:pt idx="4">
                  <c:v>130.55932410021029</c:v>
                </c:pt>
                <c:pt idx="5">
                  <c:v>129.62343508629368</c:v>
                </c:pt>
                <c:pt idx="6">
                  <c:v>128.21503246950829</c:v>
                </c:pt>
                <c:pt idx="7">
                  <c:v>127.27297075292888</c:v>
                </c:pt>
                <c:pt idx="8">
                  <c:v>125.85504765317204</c:v>
                </c:pt>
                <c:pt idx="9">
                  <c:v>124.43115644296948</c:v>
                </c:pt>
                <c:pt idx="10">
                  <c:v>123.00110164764152</c:v>
                </c:pt>
                <c:pt idx="11">
                  <c:v>121.56468576240236</c:v>
                </c:pt>
                <c:pt idx="12">
                  <c:v>120.12171021574318</c:v>
                </c:pt>
                <c:pt idx="13">
                  <c:v>118.67197651542067</c:v>
                </c:pt>
                <c:pt idx="14">
                  <c:v>117.21528760781148</c:v>
                </c:pt>
                <c:pt idx="15">
                  <c:v>115.7514494849592</c:v>
                </c:pt>
                <c:pt idx="16">
                  <c:v>113.7882185172236</c:v>
                </c:pt>
                <c:pt idx="17">
                  <c:v>112.30697636718611</c:v>
                </c:pt>
                <c:pt idx="18">
                  <c:v>110.81798717552532</c:v>
                </c:pt>
                <c:pt idx="19">
                  <c:v>108.82035301155672</c:v>
                </c:pt>
                <c:pt idx="20">
                  <c:v>107.31271826259498</c:v>
                </c:pt>
                <c:pt idx="21">
                  <c:v>105.28979127922271</c:v>
                </c:pt>
                <c:pt idx="22">
                  <c:v>103.25214543051098</c:v>
                </c:pt>
                <c:pt idx="23">
                  <c:v>101.19972741451105</c:v>
                </c:pt>
                <c:pt idx="24">
                  <c:v>99.132632087849245</c:v>
                </c:pt>
                <c:pt idx="25">
                  <c:v>97.051139954439975</c:v>
                </c:pt>
                <c:pt idx="26">
                  <c:v>94.955762054662401</c:v>
                </c:pt>
                <c:pt idx="27">
                  <c:v>92.847293607983261</c:v>
                </c:pt>
                <c:pt idx="28">
                  <c:v>90.195080561130354</c:v>
                </c:pt>
                <c:pt idx="29">
                  <c:v>88.061994062494136</c:v>
                </c:pt>
                <c:pt idx="30">
                  <c:v>85.385154293065739</c:v>
                </c:pt>
                <c:pt idx="31">
                  <c:v>83.238925230704211</c:v>
                </c:pt>
                <c:pt idx="32">
                  <c:v>80.556591245419852</c:v>
                </c:pt>
                <c:pt idx="33">
                  <c:v>77.884073424877712</c:v>
                </c:pt>
                <c:pt idx="34">
                  <c:v>75.23430546814896</c:v>
                </c:pt>
                <c:pt idx="35">
                  <c:v>72.624121953926462</c:v>
                </c:pt>
                <c:pt idx="36">
                  <c:v>70.075312142908913</c:v>
                </c:pt>
                <c:pt idx="37">
                  <c:v>67.615998993037721</c:v>
                </c:pt>
                <c:pt idx="38">
                  <c:v>64.83477256754729</c:v>
                </c:pt>
                <c:pt idx="39">
                  <c:v>62.715322997088734</c:v>
                </c:pt>
                <c:pt idx="40">
                  <c:v>60.50636070846695</c:v>
                </c:pt>
                <c:pt idx="41">
                  <c:v>58.805970341575481</c:v>
                </c:pt>
                <c:pt idx="42">
                  <c:v>57.824295860663824</c:v>
                </c:pt>
                <c:pt idx="43">
                  <c:v>57.856469182182536</c:v>
                </c:pt>
                <c:pt idx="44">
                  <c:v>59.311626574845263</c:v>
                </c:pt>
                <c:pt idx="45">
                  <c:v>63.523519632357932</c:v>
                </c:pt>
                <c:pt idx="46">
                  <c:v>69.924466931758275</c:v>
                </c:pt>
                <c:pt idx="47">
                  <c:v>80.822645088087</c:v>
                </c:pt>
                <c:pt idx="48">
                  <c:v>93.788832686975397</c:v>
                </c:pt>
                <c:pt idx="49">
                  <c:v>105.6078877097804</c:v>
                </c:pt>
                <c:pt idx="50">
                  <c:v>114.15867818525373</c:v>
                </c:pt>
                <c:pt idx="51">
                  <c:v>119.90524347869587</c:v>
                </c:pt>
                <c:pt idx="52">
                  <c:v>122.34169400386934</c:v>
                </c:pt>
                <c:pt idx="53">
                  <c:v>123.21300756156593</c:v>
                </c:pt>
                <c:pt idx="54">
                  <c:v>122.80755190446651</c:v>
                </c:pt>
                <c:pt idx="55">
                  <c:v>121.62812668099298</c:v>
                </c:pt>
                <c:pt idx="56">
                  <c:v>119.98358901210105</c:v>
                </c:pt>
                <c:pt idx="57">
                  <c:v>117.81381284910694</c:v>
                </c:pt>
                <c:pt idx="58">
                  <c:v>115.73216431270374</c:v>
                </c:pt>
                <c:pt idx="59">
                  <c:v>113.31428441193378</c:v>
                </c:pt>
                <c:pt idx="60">
                  <c:v>110.87924551959146</c:v>
                </c:pt>
                <c:pt idx="61">
                  <c:v>108.46811948289154</c:v>
                </c:pt>
                <c:pt idx="62">
                  <c:v>105.84714721530079</c:v>
                </c:pt>
                <c:pt idx="63">
                  <c:v>103.30605369703051</c:v>
                </c:pt>
                <c:pt idx="64">
                  <c:v>100.85498134583609</c:v>
                </c:pt>
                <c:pt idx="65">
                  <c:v>98.498150043706516</c:v>
                </c:pt>
                <c:pt idx="66">
                  <c:v>96.236139648695016</c:v>
                </c:pt>
                <c:pt idx="67">
                  <c:v>93.855459016688087</c:v>
                </c:pt>
                <c:pt idx="68">
                  <c:v>91.583564327107155</c:v>
                </c:pt>
                <c:pt idx="69">
                  <c:v>89.41549831664868</c:v>
                </c:pt>
                <c:pt idx="70">
                  <c:v>87.345853363930971</c:v>
                </c:pt>
                <c:pt idx="71">
                  <c:v>85.193822979974911</c:v>
                </c:pt>
                <c:pt idx="72">
                  <c:v>83.145315382957776</c:v>
                </c:pt>
                <c:pt idx="73">
                  <c:v>81.193588762567074</c:v>
                </c:pt>
                <c:pt idx="74">
                  <c:v>79.181070549850276</c:v>
                </c:pt>
                <c:pt idx="75">
                  <c:v>77.411043764398087</c:v>
                </c:pt>
                <c:pt idx="76">
                  <c:v>75.581984193392813</c:v>
                </c:pt>
                <c:pt idx="77">
                  <c:v>73.707976795116593</c:v>
                </c:pt>
                <c:pt idx="78">
                  <c:v>71.926135159426948</c:v>
                </c:pt>
                <c:pt idx="79">
                  <c:v>70.22980643308064</c:v>
                </c:pt>
                <c:pt idx="80">
                  <c:v>68.612941158209665</c:v>
                </c:pt>
                <c:pt idx="81">
                  <c:v>66.962522190440893</c:v>
                </c:pt>
                <c:pt idx="82">
                  <c:v>65.390864651237351</c:v>
                </c:pt>
                <c:pt idx="83">
                  <c:v>63.892397190542802</c:v>
                </c:pt>
                <c:pt idx="84">
                  <c:v>62.369013189712</c:v>
                </c:pt>
                <c:pt idx="85">
                  <c:v>60.917586290890995</c:v>
                </c:pt>
                <c:pt idx="86">
                  <c:v>59.533072493747156</c:v>
                </c:pt>
                <c:pt idx="87">
                  <c:v>58.1302282197558</c:v>
                </c:pt>
                <c:pt idx="88">
                  <c:v>56.716035982319653</c:v>
                </c:pt>
                <c:pt idx="89">
                  <c:v>55.442896511027485</c:v>
                </c:pt>
                <c:pt idx="90">
                  <c:v>54.156399406097492</c:v>
                </c:pt>
                <c:pt idx="91">
                  <c:v>52.862323020847548</c:v>
                </c:pt>
                <c:pt idx="92">
                  <c:v>51.629256212560669</c:v>
                </c:pt>
                <c:pt idx="93">
                  <c:v>50.45294214182217</c:v>
                </c:pt>
                <c:pt idx="94">
                  <c:v>49.27178382681592</c:v>
                </c:pt>
                <c:pt idx="95">
                  <c:v>48.145133562631017</c:v>
                </c:pt>
                <c:pt idx="96">
                  <c:v>47.016750119474018</c:v>
                </c:pt>
                <c:pt idx="97">
                  <c:v>45.940453650642432</c:v>
                </c:pt>
                <c:pt idx="98">
                  <c:v>44.864905496648433</c:v>
                </c:pt>
                <c:pt idx="99">
                  <c:v>43.838917175707238</c:v>
                </c:pt>
                <c:pt idx="100">
                  <c:v>42.815627776439719</c:v>
                </c:pt>
                <c:pt idx="101">
                  <c:v>41.964117794415557</c:v>
                </c:pt>
                <c:pt idx="102">
                  <c:v>40.748897495734823</c:v>
                </c:pt>
                <c:pt idx="103">
                  <c:v>39.977338287037263</c:v>
                </c:pt>
                <c:pt idx="104">
                  <c:v>38.873568890918108</c:v>
                </c:pt>
                <c:pt idx="105">
                  <c:v>38.17115140589231</c:v>
                </c:pt>
                <c:pt idx="106">
                  <c:v>37.164102646111424</c:v>
                </c:pt>
                <c:pt idx="107">
                  <c:v>36.521891004094172</c:v>
                </c:pt>
                <c:pt idx="108">
                  <c:v>35.599330046969392</c:v>
                </c:pt>
                <c:pt idx="109">
                  <c:v>34.722434147902071</c:v>
                </c:pt>
                <c:pt idx="110">
                  <c:v>33.887881064553824</c:v>
                </c:pt>
                <c:pt idx="111">
                  <c:v>33.09266441758664</c:v>
                </c:pt>
                <c:pt idx="112">
                  <c:v>32.334056883085104</c:v>
                </c:pt>
                <c:pt idx="113">
                  <c:v>31.609578434466712</c:v>
                </c:pt>
                <c:pt idx="114">
                  <c:v>30.916968840565051</c:v>
                </c:pt>
                <c:pt idx="115">
                  <c:v>30.254163766471077</c:v>
                </c:pt>
                <c:pt idx="116">
                  <c:v>29.413543746175733</c:v>
                </c:pt>
                <c:pt idx="117">
                  <c:v>28.813204098086352</c:v>
                </c:pt>
                <c:pt idx="118">
                  <c:v>28.236953943165094</c:v>
                </c:pt>
                <c:pt idx="119">
                  <c:v>27.503645449464305</c:v>
                </c:pt>
                <c:pt idx="120">
                  <c:v>26.978250494096386</c:v>
                </c:pt>
                <c:pt idx="121">
                  <c:v>26.308254533924249</c:v>
                </c:pt>
                <c:pt idx="122">
                  <c:v>25.670813505096294</c:v>
                </c:pt>
                <c:pt idx="123">
                  <c:v>25.063605556763651</c:v>
                </c:pt>
                <c:pt idx="124">
                  <c:v>24.484524962813456</c:v>
                </c:pt>
                <c:pt idx="125">
                  <c:v>23.931657498767475</c:v>
                </c:pt>
                <c:pt idx="126">
                  <c:v>23.403259116139807</c:v>
                </c:pt>
                <c:pt idx="127">
                  <c:v>22.897737409410162</c:v>
                </c:pt>
                <c:pt idx="128">
                  <c:v>22.295797811219352</c:v>
                </c:pt>
                <c:pt idx="129">
                  <c:v>21.83660542670706</c:v>
                </c:pt>
                <c:pt idx="130">
                  <c:v>21.288592752109871</c:v>
                </c:pt>
                <c:pt idx="131">
                  <c:v>20.869630835182409</c:v>
                </c:pt>
                <c:pt idx="132">
                  <c:v>20.368598917644363</c:v>
                </c:pt>
                <c:pt idx="133">
                  <c:v>19.89109752540206</c:v>
                </c:pt>
                <c:pt idx="134">
                  <c:v>19.435504693671316</c:v>
                </c:pt>
                <c:pt idx="135">
                  <c:v>19.000344373916242</c:v>
                </c:pt>
                <c:pt idx="136">
                  <c:v>18.584270366359718</c:v>
                </c:pt>
                <c:pt idx="137">
                  <c:v>18.186052332201019</c:v>
                </c:pt>
                <c:pt idx="138">
                  <c:v>17.730180844646728</c:v>
                </c:pt>
                <c:pt idx="139">
                  <c:v>17.367410181400768</c:v>
                </c:pt>
                <c:pt idx="140">
                  <c:v>16.951233645161302</c:v>
                </c:pt>
                <c:pt idx="141">
                  <c:v>16.554557882758225</c:v>
                </c:pt>
                <c:pt idx="142">
                  <c:v>16.176042260063639</c:v>
                </c:pt>
                <c:pt idx="143">
                  <c:v>15.814466392518888</c:v>
                </c:pt>
                <c:pt idx="144">
                  <c:v>15.468716946790158</c:v>
                </c:pt>
                <c:pt idx="145">
                  <c:v>15.083992447488612</c:v>
                </c:pt>
                <c:pt idx="146">
                  <c:v>14.769155618839811</c:v>
                </c:pt>
                <c:pt idx="147">
                  <c:v>14.418075951596181</c:v>
                </c:pt>
                <c:pt idx="148">
                  <c:v>14.083313235245511</c:v>
                </c:pt>
                <c:pt idx="149">
                  <c:v>13.763754920252952</c:v>
                </c:pt>
                <c:pt idx="150">
                  <c:v>13.458387423499085</c:v>
                </c:pt>
                <c:pt idx="151">
                  <c:v>13.125589100358713</c:v>
                </c:pt>
                <c:pt idx="152">
                  <c:v>12.847615094391776</c:v>
                </c:pt>
                <c:pt idx="153">
                  <c:v>12.54401604405534</c:v>
                </c:pt>
                <c:pt idx="154">
                  <c:v>12.254443094165106</c:v>
                </c:pt>
                <c:pt idx="155">
                  <c:v>11.977945635539699</c:v>
                </c:pt>
                <c:pt idx="156">
                  <c:v>11.713657109937399</c:v>
                </c:pt>
                <c:pt idx="157">
                  <c:v>11.429943030377228</c:v>
                </c:pt>
                <c:pt idx="158">
                  <c:v>11.189053297986515</c:v>
                </c:pt>
                <c:pt idx="159">
                  <c:v>10.929913988256811</c:v>
                </c:pt>
                <c:pt idx="160">
                  <c:v>10.682511964883027</c:v>
                </c:pt>
                <c:pt idx="161">
                  <c:v>10.446067103359692</c:v>
                </c:pt>
                <c:pt idx="162">
                  <c:v>10.195337117232159</c:v>
                </c:pt>
                <c:pt idx="163">
                  <c:v>9.9563661205687843</c:v>
                </c:pt>
                <c:pt idx="164">
                  <c:v>9.7283455213339352</c:v>
                </c:pt>
                <c:pt idx="165">
                  <c:v>9.5105392288904014</c:v>
                </c:pt>
                <c:pt idx="166">
                  <c:v>9.3022757034511141</c:v>
                </c:pt>
                <c:pt idx="167">
                  <c:v>9.0834765817807916</c:v>
                </c:pt>
                <c:pt idx="168">
                  <c:v>8.8747370365426121</c:v>
                </c:pt>
                <c:pt idx="169">
                  <c:v>8.6753786905730976</c:v>
                </c:pt>
                <c:pt idx="170">
                  <c:v>8.4847828395175924</c:v>
                </c:pt>
                <c:pt idx="171">
                  <c:v>8.2861905395726261</c:v>
                </c:pt>
                <c:pt idx="172">
                  <c:v>8.0966845348315601</c:v>
                </c:pt>
                <c:pt idx="173">
                  <c:v>7.915655016696304</c:v>
                </c:pt>
                <c:pt idx="174">
                  <c:v>7.7284610122444297</c:v>
                </c:pt>
                <c:pt idx="175">
                  <c:v>7.5633588879438802</c:v>
                </c:pt>
                <c:pt idx="176">
                  <c:v>7.3922803661726579</c:v>
                </c:pt>
                <c:pt idx="177">
                  <c:v>7.2164932886020541</c:v>
                </c:pt>
                <c:pt idx="178">
                  <c:v>7.048874114136213</c:v>
                </c:pt>
                <c:pt idx="179">
                  <c:v>6.8888663773224286</c:v>
                </c:pt>
                <c:pt idx="180">
                  <c:v>6.7359630477445327</c:v>
                </c:pt>
                <c:pt idx="181">
                  <c:v>6.5794966004967579</c:v>
                </c:pt>
                <c:pt idx="182">
                  <c:v>6.4301353567980124</c:v>
                </c:pt>
                <c:pt idx="183">
                  <c:v>6.2874060070655293</c:v>
                </c:pt>
                <c:pt idx="184">
                  <c:v>6.1419849515327538</c:v>
                </c:pt>
                <c:pt idx="185">
                  <c:v>6.0031397078589528</c:v>
                </c:pt>
                <c:pt idx="186">
                  <c:v>5.8704340452296284</c:v>
                </c:pt>
                <c:pt idx="187">
                  <c:v>5.7357163323719726</c:v>
                </c:pt>
                <c:pt idx="188">
                  <c:v>5.5996544658016205</c:v>
                </c:pt>
                <c:pt idx="189">
                  <c:v>5.4769497515105208</c:v>
                </c:pt>
                <c:pt idx="190">
                  <c:v>5.3527563357884453</c:v>
                </c:pt>
                <c:pt idx="191">
                  <c:v>5.2276315328142235</c:v>
                </c:pt>
                <c:pt idx="192">
                  <c:v>5.1082235242639289</c:v>
                </c:pt>
                <c:pt idx="193">
                  <c:v>4.9941492300989552</c:v>
                </c:pt>
                <c:pt idx="194">
                  <c:v>4.8794493439195685</c:v>
                </c:pt>
                <c:pt idx="195">
                  <c:v>4.7699002625976554</c:v>
                </c:pt>
                <c:pt idx="196">
                  <c:v>4.6600463523948354</c:v>
                </c:pt>
                <c:pt idx="197">
                  <c:v>4.5551389829916342</c:v>
                </c:pt>
                <c:pt idx="198">
                  <c:v>4.4501858232309832</c:v>
                </c:pt>
                <c:pt idx="199">
                  <c:v>4.3499604913133174</c:v>
                </c:pt>
                <c:pt idx="200">
                  <c:v>4.2498957286669095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65-4D7A-9021-1598603FF29D}"/>
            </c:ext>
          </c:extLst>
        </c:ser>
        <c:ser>
          <c:idx val="1"/>
          <c:order val="2"/>
          <c:tx>
            <c:v>PR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Calculations!$Q$9:$Q$209</c:f>
              <c:numCache>
                <c:formatCode>0.0</c:formatCode>
                <c:ptCount val="201"/>
                <c:pt idx="0">
                  <c:v>-46.314050012578257</c:v>
                </c:pt>
                <c:pt idx="1">
                  <c:v>-47.348785620703353</c:v>
                </c:pt>
                <c:pt idx="2">
                  <c:v>-48.904827826101766</c:v>
                </c:pt>
                <c:pt idx="3">
                  <c:v>-49.945047501562264</c:v>
                </c:pt>
                <c:pt idx="4">
                  <c:v>-51.510055616099471</c:v>
                </c:pt>
                <c:pt idx="5">
                  <c:v>-52.556738628244339</c:v>
                </c:pt>
                <c:pt idx="6">
                  <c:v>-54.13216207684345</c:v>
                </c:pt>
                <c:pt idx="7">
                  <c:v>-55.186265554044446</c:v>
                </c:pt>
                <c:pt idx="8">
                  <c:v>-56.773532119092479</c:v>
                </c:pt>
                <c:pt idx="9">
                  <c:v>-58.368588300052544</c:v>
                </c:pt>
                <c:pt idx="10">
                  <c:v>-59.97194931670186</c:v>
                </c:pt>
                <c:pt idx="11">
                  <c:v>-61.584134392385295</c:v>
                </c:pt>
                <c:pt idx="12">
                  <c:v>-63.205668213257944</c:v>
                </c:pt>
                <c:pt idx="13">
                  <c:v>-64.837082157726741</c:v>
                </c:pt>
                <c:pt idx="14">
                  <c:v>-66.478915305995542</c:v>
                </c:pt>
                <c:pt idx="15">
                  <c:v>-68.131715233873038</c:v>
                </c:pt>
                <c:pt idx="16">
                  <c:v>-70.353471368780134</c:v>
                </c:pt>
                <c:pt idx="17">
                  <c:v>-72.034041510106391</c:v>
                </c:pt>
                <c:pt idx="18">
                  <c:v>-73.72747076556827</c:v>
                </c:pt>
                <c:pt idx="19">
                  <c:v>-76.006397302368796</c:v>
                </c:pt>
                <c:pt idx="20">
                  <c:v>-77.732133490992211</c:v>
                </c:pt>
                <c:pt idx="21">
                  <c:v>-80.056325025670887</c:v>
                </c:pt>
                <c:pt idx="22">
                  <c:v>-82.40837929751045</c:v>
                </c:pt>
                <c:pt idx="23">
                  <c:v>-84.789767437062949</c:v>
                </c:pt>
                <c:pt idx="24">
                  <c:v>-87.201965168059516</c:v>
                </c:pt>
                <c:pt idx="25">
                  <c:v>-89.64644119704441</c:v>
                </c:pt>
                <c:pt idx="26">
                  <c:v>-92.124642824126013</c:v>
                </c:pt>
                <c:pt idx="27">
                  <c:v>-94.63797850624448</c:v>
                </c:pt>
                <c:pt idx="28">
                  <c:v>-97.831102708307498</c:v>
                </c:pt>
                <c:pt idx="29">
                  <c:v>-100.42829154984621</c:v>
                </c:pt>
                <c:pt idx="30">
                  <c:v>-103.72997577442855</c:v>
                </c:pt>
                <c:pt idx="31">
                  <c:v>-106.41663508982386</c:v>
                </c:pt>
                <c:pt idx="32">
                  <c:v>-109.83279061923248</c:v>
                </c:pt>
                <c:pt idx="33">
                  <c:v>-113.3140034045976</c:v>
                </c:pt>
                <c:pt idx="34">
                  <c:v>-116.8604499119064</c:v>
                </c:pt>
                <c:pt idx="35">
                  <c:v>-120.47145930131177</c:v>
                </c:pt>
                <c:pt idx="36">
                  <c:v>-124.1453786040196</c:v>
                </c:pt>
                <c:pt idx="37">
                  <c:v>-127.87944721535705</c:v>
                </c:pt>
                <c:pt idx="38">
                  <c:v>-132.43404031168805</c:v>
                </c:pt>
                <c:pt idx="39">
                  <c:v>-136.28462831974346</c:v>
                </c:pt>
                <c:pt idx="40">
                  <c:v>-140.96119660144649</c:v>
                </c:pt>
                <c:pt idx="41">
                  <c:v>-145.68510881771718</c:v>
                </c:pt>
                <c:pt idx="42">
                  <c:v>-150.43964395734562</c:v>
                </c:pt>
                <c:pt idx="43">
                  <c:v>-155.20607667989208</c:v>
                </c:pt>
                <c:pt idx="44">
                  <c:v>-159.96427855275729</c:v>
                </c:pt>
                <c:pt idx="45">
                  <c:v>-165.47735929798748</c:v>
                </c:pt>
                <c:pt idx="46">
                  <c:v>-170.14657528665279</c:v>
                </c:pt>
                <c:pt idx="47">
                  <c:v>-175.50090885429293</c:v>
                </c:pt>
                <c:pt idx="48">
                  <c:v>179.27155092903735</c:v>
                </c:pt>
                <c:pt idx="49">
                  <c:v>174.19451129323977</c:v>
                </c:pt>
                <c:pt idx="50">
                  <c:v>169.28672244484093</c:v>
                </c:pt>
                <c:pt idx="51">
                  <c:v>163.90227134418089</c:v>
                </c:pt>
                <c:pt idx="52">
                  <c:v>159.39658463240235</c:v>
                </c:pt>
                <c:pt idx="53">
                  <c:v>154.48712524521014</c:v>
                </c:pt>
                <c:pt idx="54">
                  <c:v>149.83286817536239</c:v>
                </c:pt>
                <c:pt idx="55">
                  <c:v>145.42838115367897</c:v>
                </c:pt>
                <c:pt idx="56">
                  <c:v>141.26469342891377</c:v>
                </c:pt>
                <c:pt idx="57">
                  <c:v>136.85422508374546</c:v>
                </c:pt>
                <c:pt idx="58">
                  <c:v>133.16297962767524</c:v>
                </c:pt>
                <c:pt idx="59">
                  <c:v>129.25086986724494</c:v>
                </c:pt>
                <c:pt idx="60">
                  <c:v>125.57515353003134</c:v>
                </c:pt>
                <c:pt idx="61">
                  <c:v>122.11742149420542</c:v>
                </c:pt>
                <c:pt idx="62">
                  <c:v>118.51000496063695</c:v>
                </c:pt>
                <c:pt idx="63">
                  <c:v>115.12805812714359</c:v>
                </c:pt>
                <c:pt idx="64">
                  <c:v>111.95136579552974</c:v>
                </c:pt>
                <c:pt idx="65">
                  <c:v>108.96165339112886</c:v>
                </c:pt>
                <c:pt idx="66">
                  <c:v>106.14249294907776</c:v>
                </c:pt>
                <c:pt idx="67">
                  <c:v>103.22088327938938</c:v>
                </c:pt>
                <c:pt idx="68">
                  <c:v>100.47042931902723</c:v>
                </c:pt>
                <c:pt idx="69">
                  <c:v>97.875713266233234</c:v>
                </c:pt>
                <c:pt idx="70">
                  <c:v>95.423090727328358</c:v>
                </c:pt>
                <c:pt idx="71">
                  <c:v>92.895386210168283</c:v>
                </c:pt>
                <c:pt idx="72">
                  <c:v>90.508542472366813</c:v>
                </c:pt>
                <c:pt idx="73">
                  <c:v>88.250332550810242</c:v>
                </c:pt>
                <c:pt idx="74">
                  <c:v>85.936592463175657</c:v>
                </c:pt>
                <c:pt idx="75">
                  <c:v>83.913067608718819</c:v>
                </c:pt>
                <c:pt idx="76">
                  <c:v>81.832435575176419</c:v>
                </c:pt>
                <c:pt idx="77">
                  <c:v>79.710823546395019</c:v>
                </c:pt>
                <c:pt idx="78">
                  <c:v>77.702407242263106</c:v>
                </c:pt>
                <c:pt idx="79">
                  <c:v>75.797852195717311</c:v>
                </c:pt>
                <c:pt idx="80">
                  <c:v>73.988871324978234</c:v>
                </c:pt>
                <c:pt idx="81">
                  <c:v>72.148359714806674</c:v>
                </c:pt>
                <c:pt idx="82">
                  <c:v>70.400995315747579</c:v>
                </c:pt>
                <c:pt idx="83">
                  <c:v>68.739559294970931</c:v>
                </c:pt>
                <c:pt idx="84">
                  <c:v>67.054808485752574</c:v>
                </c:pt>
                <c:pt idx="85">
                  <c:v>65.453469254665379</c:v>
                </c:pt>
                <c:pt idx="86">
                  <c:v>63.929262771771953</c:v>
                </c:pt>
                <c:pt idx="87">
                  <c:v>62.38800987383258</c:v>
                </c:pt>
                <c:pt idx="88">
                  <c:v>60.837327856485359</c:v>
                </c:pt>
                <c:pt idx="89">
                  <c:v>59.443799472120865</c:v>
                </c:pt>
                <c:pt idx="90">
                  <c:v>58.037935621610259</c:v>
                </c:pt>
                <c:pt idx="91">
                  <c:v>56.626004976903872</c:v>
                </c:pt>
                <c:pt idx="92">
                  <c:v>55.28261790268931</c:v>
                </c:pt>
                <c:pt idx="93">
                  <c:v>54.002783972637289</c:v>
                </c:pt>
                <c:pt idx="94">
                  <c:v>52.719302797632302</c:v>
                </c:pt>
                <c:pt idx="95">
                  <c:v>51.496507051806674</c:v>
                </c:pt>
                <c:pt idx="96">
                  <c:v>50.273198407623298</c:v>
                </c:pt>
                <c:pt idx="97">
                  <c:v>49.107585538958858</c:v>
                </c:pt>
                <c:pt idx="98">
                  <c:v>47.94393448835234</c:v>
                </c:pt>
                <c:pt idx="99">
                  <c:v>46.834936035510246</c:v>
                </c:pt>
                <c:pt idx="100">
                  <c:v>45.729822985164283</c:v>
                </c:pt>
                <c:pt idx="101">
                  <c:v>44.81093695527548</c:v>
                </c:pt>
                <c:pt idx="102">
                  <c:v>43.500641001609779</c:v>
                </c:pt>
                <c:pt idx="103">
                  <c:v>42.669353389877038</c:v>
                </c:pt>
                <c:pt idx="104">
                  <c:v>41.480965811249433</c:v>
                </c:pt>
                <c:pt idx="105">
                  <c:v>40.725190283182506</c:v>
                </c:pt>
                <c:pt idx="106">
                  <c:v>39.642286450068291</c:v>
                </c:pt>
                <c:pt idx="107">
                  <c:v>38.952085382032095</c:v>
                </c:pt>
                <c:pt idx="108">
                  <c:v>37.96109325846011</c:v>
                </c:pt>
                <c:pt idx="109">
                  <c:v>37.019691050612103</c:v>
                </c:pt>
                <c:pt idx="110">
                  <c:v>36.124216876551195</c:v>
                </c:pt>
                <c:pt idx="111">
                  <c:v>35.27136372434542</c:v>
                </c:pt>
                <c:pt idx="112">
                  <c:v>34.458137113115782</c:v>
                </c:pt>
                <c:pt idx="113">
                  <c:v>33.681818728549004</c:v>
                </c:pt>
                <c:pt idx="114">
                  <c:v>32.939935062786255</c:v>
                </c:pt>
                <c:pt idx="115">
                  <c:v>32.230230266252335</c:v>
                </c:pt>
                <c:pt idx="116">
                  <c:v>31.330475003994618</c:v>
                </c:pt>
                <c:pt idx="117">
                  <c:v>30.688133463263899</c:v>
                </c:pt>
                <c:pt idx="118">
                  <c:v>30.071742185525181</c:v>
                </c:pt>
                <c:pt idx="119">
                  <c:v>29.28759365307771</c:v>
                </c:pt>
                <c:pt idx="120">
                  <c:v>28.725935225377242</c:v>
                </c:pt>
                <c:pt idx="121">
                  <c:v>28.009885867291416</c:v>
                </c:pt>
                <c:pt idx="122">
                  <c:v>27.328822117813036</c:v>
                </c:pt>
                <c:pt idx="123">
                  <c:v>26.680230333507392</c:v>
                </c:pt>
                <c:pt idx="124">
                  <c:v>26.061833014053484</c:v>
                </c:pt>
                <c:pt idx="125">
                  <c:v>25.471561598175239</c:v>
                </c:pt>
                <c:pt idx="126">
                  <c:v>24.907532950410971</c:v>
                </c:pt>
                <c:pt idx="127">
                  <c:v>24.368028965133533</c:v>
                </c:pt>
                <c:pt idx="128">
                  <c:v>23.72575648005575</c:v>
                </c:pt>
                <c:pt idx="129">
                  <c:v>23.235889080894967</c:v>
                </c:pt>
                <c:pt idx="130">
                  <c:v>22.651370600205816</c:v>
                </c:pt>
                <c:pt idx="131">
                  <c:v>22.204573017453939</c:v>
                </c:pt>
                <c:pt idx="132">
                  <c:v>21.670334130349193</c:v>
                </c:pt>
                <c:pt idx="133">
                  <c:v>21.161265744274417</c:v>
                </c:pt>
                <c:pt idx="134">
                  <c:v>20.675625533081448</c:v>
                </c:pt>
                <c:pt idx="135">
                  <c:v>20.211828732237361</c:v>
                </c:pt>
                <c:pt idx="136">
                  <c:v>19.768430681392665</c:v>
                </c:pt>
                <c:pt idx="137">
                  <c:v>19.344111642804375</c:v>
                </c:pt>
                <c:pt idx="138">
                  <c:v>18.858419308681174</c:v>
                </c:pt>
                <c:pt idx="139">
                  <c:v>18.47196191469121</c:v>
                </c:pt>
                <c:pt idx="140">
                  <c:v>18.028658303210282</c:v>
                </c:pt>
                <c:pt idx="141">
                  <c:v>17.606171904746439</c:v>
                </c:pt>
                <c:pt idx="142">
                  <c:v>17.203067499277573</c:v>
                </c:pt>
                <c:pt idx="143">
                  <c:v>16.818039051379596</c:v>
                </c:pt>
                <c:pt idx="144">
                  <c:v>16.449895472520957</c:v>
                </c:pt>
                <c:pt idx="145">
                  <c:v>16.040288200628826</c:v>
                </c:pt>
                <c:pt idx="146">
                  <c:v>15.705116072059834</c:v>
                </c:pt>
                <c:pt idx="147">
                  <c:v>15.331388504546595</c:v>
                </c:pt>
                <c:pt idx="148">
                  <c:v>14.975057630788271</c:v>
                </c:pt>
                <c:pt idx="149">
                  <c:v>14.634934866364084</c:v>
                </c:pt>
                <c:pt idx="150">
                  <c:v>14.309937620048261</c:v>
                </c:pt>
                <c:pt idx="151">
                  <c:v>13.95576955242746</c:v>
                </c:pt>
                <c:pt idx="152">
                  <c:v>13.659964397710828</c:v>
                </c:pt>
                <c:pt idx="153">
                  <c:v>13.336908901209686</c:v>
                </c:pt>
                <c:pt idx="154">
                  <c:v>13.028795922382402</c:v>
                </c:pt>
                <c:pt idx="155">
                  <c:v>12.734611196436676</c:v>
                </c:pt>
                <c:pt idx="156">
                  <c:v>12.45343030479591</c:v>
                </c:pt>
                <c:pt idx="157">
                  <c:v>12.15159701655392</c:v>
                </c:pt>
                <c:pt idx="158">
                  <c:v>11.895334747435587</c:v>
                </c:pt>
                <c:pt idx="159">
                  <c:v>11.619670028911512</c:v>
                </c:pt>
                <c:pt idx="160">
                  <c:v>11.356502177071699</c:v>
                </c:pt>
                <c:pt idx="161">
                  <c:v>11.104999624484945</c:v>
                </c:pt>
                <c:pt idx="162">
                  <c:v>10.838312523333601</c:v>
                </c:pt>
                <c:pt idx="163">
                  <c:v>10.58414242239941</c:v>
                </c:pt>
                <c:pt idx="164">
                  <c:v>10.341627747280615</c:v>
                </c:pt>
                <c:pt idx="165">
                  <c:v>10.109984269239408</c:v>
                </c:pt>
                <c:pt idx="166">
                  <c:v>9.8884966114165209</c:v>
                </c:pt>
                <c:pt idx="167">
                  <c:v>9.6558113755989154</c:v>
                </c:pt>
                <c:pt idx="168">
                  <c:v>9.4338306763372568</c:v>
                </c:pt>
                <c:pt idx="169">
                  <c:v>9.2218320729094554</c:v>
                </c:pt>
                <c:pt idx="170">
                  <c:v>9.0191567343674777</c:v>
                </c:pt>
                <c:pt idx="171">
                  <c:v>8.8079834210702064</c:v>
                </c:pt>
                <c:pt idx="172">
                  <c:v>8.6064769260661969</c:v>
                </c:pt>
                <c:pt idx="173">
                  <c:v>8.4139880547480637</c:v>
                </c:pt>
                <c:pt idx="174">
                  <c:v>8.2149488570114197</c:v>
                </c:pt>
                <c:pt idx="175">
                  <c:v>8.0394030712772011</c:v>
                </c:pt>
                <c:pt idx="176">
                  <c:v>7.8575063341682192</c:v>
                </c:pt>
                <c:pt idx="177">
                  <c:v>7.6706069067428597</c:v>
                </c:pt>
                <c:pt idx="178">
                  <c:v>7.4923950452311932</c:v>
                </c:pt>
                <c:pt idx="179">
                  <c:v>7.322278587264182</c:v>
                </c:pt>
                <c:pt idx="180">
                  <c:v>7.1597180083209393</c:v>
                </c:pt>
                <c:pt idx="181">
                  <c:v>6.993371878139051</c:v>
                </c:pt>
                <c:pt idx="182">
                  <c:v>6.8345819981833564</c:v>
                </c:pt>
                <c:pt idx="183">
                  <c:v>6.682844805440264</c:v>
                </c:pt>
                <c:pt idx="184">
                  <c:v>6.5282481369138541</c:v>
                </c:pt>
                <c:pt idx="185">
                  <c:v>6.3806441327523213</c:v>
                </c:pt>
                <c:pt idx="186">
                  <c:v>6.2395687424337725</c:v>
                </c:pt>
                <c:pt idx="187">
                  <c:v>6.0963560925180147</c:v>
                </c:pt>
                <c:pt idx="188">
                  <c:v>5.9517162188259514</c:v>
                </c:pt>
                <c:pt idx="189">
                  <c:v>5.8212770195084795</c:v>
                </c:pt>
                <c:pt idx="190">
                  <c:v>5.6892566224023646</c:v>
                </c:pt>
                <c:pt idx="191">
                  <c:v>5.5562474732510818</c:v>
                </c:pt>
                <c:pt idx="192">
                  <c:v>5.4293165636794019</c:v>
                </c:pt>
                <c:pt idx="193">
                  <c:v>5.308056487876021</c:v>
                </c:pt>
                <c:pt idx="194">
                  <c:v>5.1861324587260054</c:v>
                </c:pt>
                <c:pt idx="195">
                  <c:v>5.0696846046069401</c:v>
                </c:pt>
                <c:pt idx="196">
                  <c:v>4.9529136426196061</c:v>
                </c:pt>
                <c:pt idx="197">
                  <c:v>4.8414015228752545</c:v>
                </c:pt>
                <c:pt idx="198">
                  <c:v>4.7298415302842631</c:v>
                </c:pt>
                <c:pt idx="199">
                  <c:v>4.6233077139287744</c:v>
                </c:pt>
                <c:pt idx="200">
                  <c:v>4.5169452688769276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C65-4D7A-9021-1598603FF29D}"/>
            </c:ext>
          </c:extLst>
        </c:ser>
        <c:ser>
          <c:idx val="2"/>
          <c:order val="3"/>
          <c:tx>
            <c:v>Leakage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Calculations!$S$9:$S$209</c:f>
              <c:numCache>
                <c:formatCode>0.0</c:formatCode>
                <c:ptCount val="201"/>
                <c:pt idx="0">
                  <c:v>38.500664264589446</c:v>
                </c:pt>
                <c:pt idx="1">
                  <c:v>37.835754948057634</c:v>
                </c:pt>
                <c:pt idx="2">
                  <c:v>36.737910571288538</c:v>
                </c:pt>
                <c:pt idx="3">
                  <c:v>35.953614673189072</c:v>
                </c:pt>
                <c:pt idx="4">
                  <c:v>34.715973347023336</c:v>
                </c:pt>
                <c:pt idx="5">
                  <c:v>33.857300023386564</c:v>
                </c:pt>
                <c:pt idx="6">
                  <c:v>32.527973505797242</c:v>
                </c:pt>
                <c:pt idx="7">
                  <c:v>31.618129264075328</c:v>
                </c:pt>
                <c:pt idx="8">
                  <c:v>30.22300312561088</c:v>
                </c:pt>
                <c:pt idx="9">
                  <c:v>28.795986213261937</c:v>
                </c:pt>
                <c:pt idx="10">
                  <c:v>27.340932236053749</c:v>
                </c:pt>
                <c:pt idx="11">
                  <c:v>25.860689973028936</c:v>
                </c:pt>
                <c:pt idx="12">
                  <c:v>24.357373183619394</c:v>
                </c:pt>
                <c:pt idx="13">
                  <c:v>22.832547002092692</c:v>
                </c:pt>
                <c:pt idx="14">
                  <c:v>21.287359476374498</c:v>
                </c:pt>
                <c:pt idx="15">
                  <c:v>19.722636225818825</c:v>
                </c:pt>
                <c:pt idx="16">
                  <c:v>17.606909413342105</c:v>
                </c:pt>
                <c:pt idx="17">
                  <c:v>15.99848705684588</c:v>
                </c:pt>
                <c:pt idx="18">
                  <c:v>14.371720459794023</c:v>
                </c:pt>
                <c:pt idx="19">
                  <c:v>12.17421372322414</c:v>
                </c:pt>
                <c:pt idx="20">
                  <c:v>10.504618698275072</c:v>
                </c:pt>
                <c:pt idx="21">
                  <c:v>8.2495446733702291</c:v>
                </c:pt>
                <c:pt idx="22">
                  <c:v>5.9608390174578183</c:v>
                </c:pt>
                <c:pt idx="23">
                  <c:v>3.637753306065322</c:v>
                </c:pt>
                <c:pt idx="24">
                  <c:v>1.2794168037917126</c:v>
                </c:pt>
                <c:pt idx="25">
                  <c:v>-1.1151287599729702</c:v>
                </c:pt>
                <c:pt idx="26">
                  <c:v>-3.5468969110365451</c:v>
                </c:pt>
                <c:pt idx="27">
                  <c:v>-6.0169250265683711</c:v>
                </c:pt>
                <c:pt idx="28">
                  <c:v>-9.1598281904665484</c:v>
                </c:pt>
                <c:pt idx="29">
                  <c:v>-11.719639655038367</c:v>
                </c:pt>
                <c:pt idx="30">
                  <c:v>-14.977719575588376</c:v>
                </c:pt>
                <c:pt idx="31">
                  <c:v>-17.631745102488761</c:v>
                </c:pt>
                <c:pt idx="32">
                  <c:v>-21.00963553493094</c:v>
                </c:pt>
                <c:pt idx="33">
                  <c:v>-24.45511750802806</c:v>
                </c:pt>
                <c:pt idx="34">
                  <c:v>-27.968112613898235</c:v>
                </c:pt>
                <c:pt idx="35">
                  <c:v>-31.547728968204517</c:v>
                </c:pt>
                <c:pt idx="36">
                  <c:v>-35.19212089377686</c:v>
                </c:pt>
                <c:pt idx="37">
                  <c:v>-38.898358962723592</c:v>
                </c:pt>
                <c:pt idx="38">
                  <c:v>-43.421587287147027</c:v>
                </c:pt>
                <c:pt idx="39">
                  <c:v>-47.247578952637411</c:v>
                </c:pt>
                <c:pt idx="40">
                  <c:v>-51.896310437086811</c:v>
                </c:pt>
                <c:pt idx="41">
                  <c:v>-56.594054440969892</c:v>
                </c:pt>
                <c:pt idx="42">
                  <c:v>-61.323938135959416</c:v>
                </c:pt>
                <c:pt idx="43">
                  <c:v>-66.067102684511354</c:v>
                </c:pt>
                <c:pt idx="44">
                  <c:v>-70.803301756666428</c:v>
                </c:pt>
                <c:pt idx="45">
                  <c:v>-76.292173040842869</c:v>
                </c:pt>
                <c:pt idx="46">
                  <c:v>-80.941784466253779</c:v>
                </c:pt>
                <c:pt idx="47">
                  <c:v>-86.2744688686399</c:v>
                </c:pt>
                <c:pt idx="48">
                  <c:v>-91.48156755644176</c:v>
                </c:pt>
                <c:pt idx="49">
                  <c:v>-96.5392713753225</c:v>
                </c:pt>
                <c:pt idx="50">
                  <c:v>-101.42873962090549</c:v>
                </c:pt>
                <c:pt idx="51">
                  <c:v>-106.79339294735789</c:v>
                </c:pt>
                <c:pt idx="52">
                  <c:v>-111.28267380809545</c:v>
                </c:pt>
                <c:pt idx="53">
                  <c:v>-116.17434636422743</c:v>
                </c:pt>
                <c:pt idx="54">
                  <c:v>-120.81176225721565</c:v>
                </c:pt>
                <c:pt idx="55">
                  <c:v>-125.20027798179053</c:v>
                </c:pt>
                <c:pt idx="56">
                  <c:v>-129.34879657664854</c:v>
                </c:pt>
                <c:pt idx="57">
                  <c:v>-133.74308314170435</c:v>
                </c:pt>
                <c:pt idx="58">
                  <c:v>-137.42067006528347</c:v>
                </c:pt>
                <c:pt idx="59">
                  <c:v>-141.31816690761971</c:v>
                </c:pt>
                <c:pt idx="60">
                  <c:v>-144.98000773506385</c:v>
                </c:pt>
                <c:pt idx="61">
                  <c:v>-148.42454579529115</c:v>
                </c:pt>
                <c:pt idx="62">
                  <c:v>-152.01804072774709</c:v>
                </c:pt>
                <c:pt idx="63">
                  <c:v>-155.38678356081658</c:v>
                </c:pt>
                <c:pt idx="64">
                  <c:v>-158.55093412195515</c:v>
                </c:pt>
                <c:pt idx="65">
                  <c:v>-161.52871727135852</c:v>
                </c:pt>
                <c:pt idx="66">
                  <c:v>-164.33651620160876</c:v>
                </c:pt>
                <c:pt idx="67">
                  <c:v>-167.24623580579811</c:v>
                </c:pt>
                <c:pt idx="68">
                  <c:v>-169.98538929940662</c:v>
                </c:pt>
                <c:pt idx="69">
                  <c:v>-172.5693508396628</c:v>
                </c:pt>
                <c:pt idx="70">
                  <c:v>-175.011725447391</c:v>
                </c:pt>
                <c:pt idx="71">
                  <c:v>-177.52878639468756</c:v>
                </c:pt>
                <c:pt idx="72">
                  <c:v>-179.90550534082527</c:v>
                </c:pt>
                <c:pt idx="73">
                  <c:v>177.84592841188862</c:v>
                </c:pt>
                <c:pt idx="74">
                  <c:v>175.54213212463364</c:v>
                </c:pt>
                <c:pt idx="75">
                  <c:v>173.52735429906713</c:v>
                </c:pt>
                <c:pt idx="76">
                  <c:v>171.4557635199991</c:v>
                </c:pt>
                <c:pt idx="77">
                  <c:v>169.3434184367716</c:v>
                </c:pt>
                <c:pt idx="78">
                  <c:v>167.34381720294292</c:v>
                </c:pt>
                <c:pt idx="79">
                  <c:v>165.44765805324406</c:v>
                </c:pt>
                <c:pt idx="80">
                  <c:v>163.64668349073969</c:v>
                </c:pt>
                <c:pt idx="81">
                  <c:v>161.81434818006872</c:v>
                </c:pt>
                <c:pt idx="82">
                  <c:v>160.07477353397297</c:v>
                </c:pt>
                <c:pt idx="83">
                  <c:v>158.42076780743866</c:v>
                </c:pt>
                <c:pt idx="84">
                  <c:v>156.74357410514625</c:v>
                </c:pt>
                <c:pt idx="85">
                  <c:v>155.14943802200176</c:v>
                </c:pt>
                <c:pt idx="86">
                  <c:v>153.63210527502429</c:v>
                </c:pt>
                <c:pt idx="87">
                  <c:v>152.09781970092186</c:v>
                </c:pt>
                <c:pt idx="88">
                  <c:v>150.55416392036335</c:v>
                </c:pt>
                <c:pt idx="89">
                  <c:v>149.16696309378742</c:v>
                </c:pt>
                <c:pt idx="90">
                  <c:v>147.76749516855264</c:v>
                </c:pt>
                <c:pt idx="91">
                  <c:v>146.36200007396977</c:v>
                </c:pt>
                <c:pt idx="92">
                  <c:v>145.02474690015231</c:v>
                </c:pt>
                <c:pt idx="93">
                  <c:v>143.75076610094183</c:v>
                </c:pt>
                <c:pt idx="94">
                  <c:v>142.47316363536098</c:v>
                </c:pt>
                <c:pt idx="95">
                  <c:v>141.25597664545339</c:v>
                </c:pt>
                <c:pt idx="96">
                  <c:v>140.03828665702437</c:v>
                </c:pt>
                <c:pt idx="97">
                  <c:v>138.87803423719359</c:v>
                </c:pt>
                <c:pt idx="98">
                  <c:v>137.71974100531378</c:v>
                </c:pt>
                <c:pt idx="99">
                  <c:v>136.61585448708593</c:v>
                </c:pt>
                <c:pt idx="100">
                  <c:v>135.51584087136425</c:v>
                </c:pt>
                <c:pt idx="101">
                  <c:v>134.60119894090039</c:v>
                </c:pt>
                <c:pt idx="102">
                  <c:v>133.29696097976716</c:v>
                </c:pt>
                <c:pt idx="103">
                  <c:v>132.46952031689307</c:v>
                </c:pt>
                <c:pt idx="104">
                  <c:v>131.28663692786083</c:v>
                </c:pt>
                <c:pt idx="105">
                  <c:v>130.53436467799213</c:v>
                </c:pt>
                <c:pt idx="106">
                  <c:v>129.45648414988781</c:v>
                </c:pt>
                <c:pt idx="107">
                  <c:v>128.76948694530901</c:v>
                </c:pt>
                <c:pt idx="108">
                  <c:v>127.78309785274844</c:v>
                </c:pt>
                <c:pt idx="109">
                  <c:v>126.84607143923466</c:v>
                </c:pt>
                <c:pt idx="110">
                  <c:v>125.95476230346232</c:v>
                </c:pt>
                <c:pt idx="111">
                  <c:v>125.10587835287419</c:v>
                </c:pt>
                <c:pt idx="112">
                  <c:v>124.29643864583052</c:v>
                </c:pt>
                <c:pt idx="113">
                  <c:v>123.523737183561</c:v>
                </c:pt>
                <c:pt idx="114">
                  <c:v>122.78531168566998</c:v>
                </c:pt>
                <c:pt idx="115">
                  <c:v>122.07891655980274</c:v>
                </c:pt>
                <c:pt idx="116">
                  <c:v>121.18335931202162</c:v>
                </c:pt>
                <c:pt idx="117">
                  <c:v>120.54401613273527</c:v>
                </c:pt>
                <c:pt idx="118">
                  <c:v>119.93050313100446</c:v>
                </c:pt>
                <c:pt idx="119">
                  <c:v>119.15001767423135</c:v>
                </c:pt>
                <c:pt idx="120">
                  <c:v>118.59098395406615</c:v>
                </c:pt>
                <c:pt idx="121">
                  <c:v>117.87828194304468</c:v>
                </c:pt>
                <c:pt idx="122">
                  <c:v>117.20040315913111</c:v>
                </c:pt>
                <c:pt idx="123">
                  <c:v>116.55484551798516</c:v>
                </c:pt>
                <c:pt idx="124">
                  <c:v>115.93934200476919</c:v>
                </c:pt>
                <c:pt idx="125">
                  <c:v>115.3518335919742</c:v>
                </c:pt>
                <c:pt idx="126">
                  <c:v>114.79044583201055</c:v>
                </c:pt>
                <c:pt idx="127">
                  <c:v>114.2534685531548</c:v>
                </c:pt>
                <c:pt idx="128">
                  <c:v>113.61420488546854</c:v>
                </c:pt>
                <c:pt idx="129">
                  <c:v>113.12663291574017</c:v>
                </c:pt>
                <c:pt idx="130">
                  <c:v>112.54485401806758</c:v>
                </c:pt>
                <c:pt idx="131">
                  <c:v>112.10015098978135</c:v>
                </c:pt>
                <c:pt idx="132">
                  <c:v>111.5684170826468</c:v>
                </c:pt>
                <c:pt idx="133">
                  <c:v>111.06173615749435</c:v>
                </c:pt>
                <c:pt idx="134">
                  <c:v>110.57837397843073</c:v>
                </c:pt>
                <c:pt idx="135">
                  <c:v>110.11675314440228</c:v>
                </c:pt>
                <c:pt idx="136">
                  <c:v>109.67543571166613</c:v>
                </c:pt>
                <c:pt idx="137">
                  <c:v>109.25310808179802</c:v>
                </c:pt>
                <c:pt idx="138">
                  <c:v>108.76969556546739</c:v>
                </c:pt>
                <c:pt idx="139">
                  <c:v>108.38505246287055</c:v>
                </c:pt>
                <c:pt idx="140">
                  <c:v>107.94383031350625</c:v>
                </c:pt>
                <c:pt idx="141">
                  <c:v>107.5233279212286</c:v>
                </c:pt>
                <c:pt idx="142">
                  <c:v>107.12211675957596</c:v>
                </c:pt>
                <c:pt idx="143">
                  <c:v>106.73889688695539</c:v>
                </c:pt>
                <c:pt idx="144">
                  <c:v>106.37248277465955</c:v>
                </c:pt>
                <c:pt idx="145">
                  <c:v>105.96479998639283</c:v>
                </c:pt>
                <c:pt idx="146">
                  <c:v>105.63120279334733</c:v>
                </c:pt>
                <c:pt idx="147">
                  <c:v>105.25923151064076</c:v>
                </c:pt>
                <c:pt idx="148">
                  <c:v>104.90457534256699</c:v>
                </c:pt>
                <c:pt idx="149">
                  <c:v>104.56605126309647</c:v>
                </c:pt>
                <c:pt idx="150">
                  <c:v>104.24258174535254</c:v>
                </c:pt>
                <c:pt idx="151">
                  <c:v>103.89007868130945</c:v>
                </c:pt>
                <c:pt idx="152">
                  <c:v>103.59566427383153</c:v>
                </c:pt>
                <c:pt idx="153">
                  <c:v>103.2741277631935</c:v>
                </c:pt>
                <c:pt idx="154">
                  <c:v>102.96746362506381</c:v>
                </c:pt>
                <c:pt idx="155">
                  <c:v>102.67466234599497</c:v>
                </c:pt>
                <c:pt idx="156">
                  <c:v>102.39480383897691</c:v>
                </c:pt>
                <c:pt idx="157">
                  <c:v>102.09439015883891</c:v>
                </c:pt>
                <c:pt idx="158">
                  <c:v>101.83933324049349</c:v>
                </c:pt>
                <c:pt idx="159">
                  <c:v>101.56496521009478</c:v>
                </c:pt>
                <c:pt idx="160">
                  <c:v>101.30303533512469</c:v>
                </c:pt>
                <c:pt idx="161">
                  <c:v>101.05271594861753</c:v>
                </c:pt>
                <c:pt idx="162">
                  <c:v>100.78728351489488</c:v>
                </c:pt>
                <c:pt idx="163">
                  <c:v>100.53430925618184</c:v>
                </c:pt>
                <c:pt idx="164">
                  <c:v>100.29293564169822</c:v>
                </c:pt>
                <c:pt idx="165">
                  <c:v>100.06238212385527</c:v>
                </c:pt>
                <c:pt idx="166">
                  <c:v>99.841936684154064</c:v>
                </c:pt>
                <c:pt idx="167">
                  <c:v>99.610346402880069</c:v>
                </c:pt>
                <c:pt idx="168">
                  <c:v>99.389410328219697</c:v>
                </c:pt>
                <c:pt idx="169">
                  <c:v>99.178409412470714</c:v>
                </c:pt>
                <c:pt idx="170">
                  <c:v>98.976687919351676</c:v>
                </c:pt>
                <c:pt idx="171">
                  <c:v>98.766508479813979</c:v>
                </c:pt>
                <c:pt idx="172">
                  <c:v>98.565950394461737</c:v>
                </c:pt>
                <c:pt idx="173">
                  <c:v>98.374367519084529</c:v>
                </c:pt>
                <c:pt idx="174">
                  <c:v>98.176265176760751</c:v>
                </c:pt>
                <c:pt idx="175">
                  <c:v>98.001545689421818</c:v>
                </c:pt>
                <c:pt idx="176">
                  <c:v>97.82050516764329</c:v>
                </c:pt>
                <c:pt idx="177">
                  <c:v>97.634485527641658</c:v>
                </c:pt>
                <c:pt idx="178">
                  <c:v>97.457112580758164</c:v>
                </c:pt>
                <c:pt idx="179">
                  <c:v>97.287796948604949</c:v>
                </c:pt>
                <c:pt idx="180">
                  <c:v>97.126001643445946</c:v>
                </c:pt>
                <c:pt idx="181">
                  <c:v>96.960438625199501</c:v>
                </c:pt>
                <c:pt idx="182">
                  <c:v>96.802396300255964</c:v>
                </c:pt>
                <c:pt idx="183">
                  <c:v>96.651373473870962</c:v>
                </c:pt>
                <c:pt idx="184">
                  <c:v>96.497504647786542</c:v>
                </c:pt>
                <c:pt idx="185">
                  <c:v>96.350595577327184</c:v>
                </c:pt>
                <c:pt idx="186">
                  <c:v>96.210184394733872</c:v>
                </c:pt>
                <c:pt idx="187">
                  <c:v>96.067646026388218</c:v>
                </c:pt>
                <c:pt idx="188">
                  <c:v>95.923687165097306</c:v>
                </c:pt>
                <c:pt idx="189">
                  <c:v>95.793862126074814</c:v>
                </c:pt>
                <c:pt idx="190">
                  <c:v>95.662463343035711</c:v>
                </c:pt>
                <c:pt idx="191">
                  <c:v>95.530080472351443</c:v>
                </c:pt>
                <c:pt idx="192">
                  <c:v>95.403747229671097</c:v>
                </c:pt>
                <c:pt idx="193">
                  <c:v>95.283058126176002</c:v>
                </c:pt>
                <c:pt idx="194">
                  <c:v>95.161708202670724</c:v>
                </c:pt>
                <c:pt idx="195">
                  <c:v>95.045808674680217</c:v>
                </c:pt>
                <c:pt idx="196">
                  <c:v>94.929587566376981</c:v>
                </c:pt>
                <c:pt idx="197">
                  <c:v>94.818600542924855</c:v>
                </c:pt>
                <c:pt idx="198">
                  <c:v>94.707565877255874</c:v>
                </c:pt>
                <c:pt idx="199">
                  <c:v>94.601533724903859</c:v>
                </c:pt>
                <c:pt idx="200">
                  <c:v>94.495672141472866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C65-4D7A-9021-1598603FF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orientation val="minMax"/>
          <c:max val="180"/>
          <c:min val="-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Phase  [Deg]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  <c:majorUnit val="45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Displacement Phase Response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Driver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Calculations!$I$9:$I$209</c:f>
              <c:numCache>
                <c:formatCode>0.0</c:formatCode>
                <c:ptCount val="201"/>
                <c:pt idx="0">
                  <c:v>-44.795784030045624</c:v>
                </c:pt>
                <c:pt idx="1">
                  <c:v>-45.72032768225732</c:v>
                </c:pt>
                <c:pt idx="2">
                  <c:v>-47.111221337418804</c:v>
                </c:pt>
                <c:pt idx="3">
                  <c:v>-48.041276058887327</c:v>
                </c:pt>
                <c:pt idx="4">
                  <c:v>-49.440675899789703</c:v>
                </c:pt>
                <c:pt idx="5">
                  <c:v>-50.376564913706254</c:v>
                </c:pt>
                <c:pt idx="6">
                  <c:v>-51.784967530491706</c:v>
                </c:pt>
                <c:pt idx="7">
                  <c:v>-52.727029247071201</c:v>
                </c:pt>
                <c:pt idx="8">
                  <c:v>-54.144952346827857</c:v>
                </c:pt>
                <c:pt idx="9">
                  <c:v>-55.568843557030554</c:v>
                </c:pt>
                <c:pt idx="10">
                  <c:v>-56.998898352358566</c:v>
                </c:pt>
                <c:pt idx="11">
                  <c:v>-58.435314237597687</c:v>
                </c:pt>
                <c:pt idx="12">
                  <c:v>-59.878289784256843</c:v>
                </c:pt>
                <c:pt idx="13">
                  <c:v>-61.328023484579347</c:v>
                </c:pt>
                <c:pt idx="14">
                  <c:v>-62.784712392188581</c:v>
                </c:pt>
                <c:pt idx="15">
                  <c:v>-64.248550515040776</c:v>
                </c:pt>
                <c:pt idx="16">
                  <c:v>-66.211781482776402</c:v>
                </c:pt>
                <c:pt idx="17">
                  <c:v>-67.693023632813933</c:v>
                </c:pt>
                <c:pt idx="18">
                  <c:v>-69.182012824474711</c:v>
                </c:pt>
                <c:pt idx="19">
                  <c:v>-71.179646988443253</c:v>
                </c:pt>
                <c:pt idx="20">
                  <c:v>-72.68728173740503</c:v>
                </c:pt>
                <c:pt idx="21">
                  <c:v>-74.710208720777288</c:v>
                </c:pt>
                <c:pt idx="22">
                  <c:v>-76.747854569489007</c:v>
                </c:pt>
                <c:pt idx="23">
                  <c:v>-78.800272585488969</c:v>
                </c:pt>
                <c:pt idx="24">
                  <c:v>-80.867367912150769</c:v>
                </c:pt>
                <c:pt idx="25">
                  <c:v>-82.948860045560025</c:v>
                </c:pt>
                <c:pt idx="26">
                  <c:v>-85.044237945337613</c:v>
                </c:pt>
                <c:pt idx="27">
                  <c:v>-87.152706392016754</c:v>
                </c:pt>
                <c:pt idx="28">
                  <c:v>-89.804919438869646</c:v>
                </c:pt>
                <c:pt idx="29">
                  <c:v>-91.938005937505864</c:v>
                </c:pt>
                <c:pt idx="30">
                  <c:v>-94.614845706934275</c:v>
                </c:pt>
                <c:pt idx="31">
                  <c:v>-96.761074769295789</c:v>
                </c:pt>
                <c:pt idx="32">
                  <c:v>-99.443408754580162</c:v>
                </c:pt>
                <c:pt idx="33">
                  <c:v>-102.11592657512227</c:v>
                </c:pt>
                <c:pt idx="34">
                  <c:v>-104.76569453185103</c:v>
                </c:pt>
                <c:pt idx="35">
                  <c:v>-107.37587804607355</c:v>
                </c:pt>
                <c:pt idx="36">
                  <c:v>-109.92468785709109</c:v>
                </c:pt>
                <c:pt idx="37">
                  <c:v>-112.38400100696225</c:v>
                </c:pt>
                <c:pt idx="38">
                  <c:v>-115.16522743245277</c:v>
                </c:pt>
                <c:pt idx="39">
                  <c:v>-117.28467700291132</c:v>
                </c:pt>
                <c:pt idx="40">
                  <c:v>-119.49363929153314</c:v>
                </c:pt>
                <c:pt idx="41">
                  <c:v>-121.19402965842451</c:v>
                </c:pt>
                <c:pt idx="42">
                  <c:v>-122.17570413933612</c:v>
                </c:pt>
                <c:pt idx="43">
                  <c:v>-122.14353081781745</c:v>
                </c:pt>
                <c:pt idx="44">
                  <c:v>-120.68837342515467</c:v>
                </c:pt>
                <c:pt idx="45">
                  <c:v>-116.476480367642</c:v>
                </c:pt>
                <c:pt idx="46">
                  <c:v>-110.07553306824168</c:v>
                </c:pt>
                <c:pt idx="47">
                  <c:v>-99.177354911912957</c:v>
                </c:pt>
                <c:pt idx="48">
                  <c:v>-86.211167313024603</c:v>
                </c:pt>
                <c:pt idx="49">
                  <c:v>-74.392112290219586</c:v>
                </c:pt>
                <c:pt idx="50">
                  <c:v>-65.841321814746308</c:v>
                </c:pt>
                <c:pt idx="51">
                  <c:v>-60.094756521304213</c:v>
                </c:pt>
                <c:pt idx="52">
                  <c:v>-57.658305996130771</c:v>
                </c:pt>
                <c:pt idx="53">
                  <c:v>-56.786992438434019</c:v>
                </c:pt>
                <c:pt idx="54">
                  <c:v>-57.192448095533564</c:v>
                </c:pt>
                <c:pt idx="55">
                  <c:v>-58.371873319007086</c:v>
                </c:pt>
                <c:pt idx="56">
                  <c:v>-60.016410987898922</c:v>
                </c:pt>
                <c:pt idx="57">
                  <c:v>-62.186187150893019</c:v>
                </c:pt>
                <c:pt idx="58">
                  <c:v>-64.267835687296198</c:v>
                </c:pt>
                <c:pt idx="59">
                  <c:v>-66.685715588066174</c:v>
                </c:pt>
                <c:pt idx="60">
                  <c:v>-69.120754480408493</c:v>
                </c:pt>
                <c:pt idx="61">
                  <c:v>-71.531880517108519</c:v>
                </c:pt>
                <c:pt idx="62">
                  <c:v>-74.15285278469922</c:v>
                </c:pt>
                <c:pt idx="63">
                  <c:v>-76.693946302969479</c:v>
                </c:pt>
                <c:pt idx="64">
                  <c:v>-79.145018654163934</c:v>
                </c:pt>
                <c:pt idx="65">
                  <c:v>-81.501849956293484</c:v>
                </c:pt>
                <c:pt idx="66">
                  <c:v>-83.763860351304984</c:v>
                </c:pt>
                <c:pt idx="67">
                  <c:v>-86.144540983311913</c:v>
                </c:pt>
                <c:pt idx="68">
                  <c:v>-88.416435672892831</c:v>
                </c:pt>
                <c:pt idx="69">
                  <c:v>-90.58450168335132</c:v>
                </c:pt>
                <c:pt idx="70">
                  <c:v>-92.654146636069029</c:v>
                </c:pt>
                <c:pt idx="71">
                  <c:v>-94.806177020025089</c:v>
                </c:pt>
                <c:pt idx="72">
                  <c:v>-96.85468461704221</c:v>
                </c:pt>
                <c:pt idx="73">
                  <c:v>-98.806411237432897</c:v>
                </c:pt>
                <c:pt idx="74">
                  <c:v>-100.8189294501497</c:v>
                </c:pt>
                <c:pt idx="75">
                  <c:v>-102.58895623560191</c:v>
                </c:pt>
                <c:pt idx="76">
                  <c:v>-104.41801580660723</c:v>
                </c:pt>
                <c:pt idx="77">
                  <c:v>-106.29202320488341</c:v>
                </c:pt>
                <c:pt idx="78">
                  <c:v>-108.07386484057308</c:v>
                </c:pt>
                <c:pt idx="79">
                  <c:v>-109.77019356691936</c:v>
                </c:pt>
                <c:pt idx="80">
                  <c:v>-111.38705884179032</c:v>
                </c:pt>
                <c:pt idx="81">
                  <c:v>-113.03747780955911</c:v>
                </c:pt>
                <c:pt idx="82">
                  <c:v>-114.60913534876263</c:v>
                </c:pt>
                <c:pt idx="83">
                  <c:v>-116.10760280945721</c:v>
                </c:pt>
                <c:pt idx="84">
                  <c:v>-117.63098681028798</c:v>
                </c:pt>
                <c:pt idx="85">
                  <c:v>-119.08241370910902</c:v>
                </c:pt>
                <c:pt idx="86">
                  <c:v>-120.46692750625283</c:v>
                </c:pt>
                <c:pt idx="87">
                  <c:v>-121.86977178024416</c:v>
                </c:pt>
                <c:pt idx="88">
                  <c:v>-123.28396401768033</c:v>
                </c:pt>
                <c:pt idx="89">
                  <c:v>-124.55710348897253</c:v>
                </c:pt>
                <c:pt idx="90">
                  <c:v>-125.84360059390252</c:v>
                </c:pt>
                <c:pt idx="91">
                  <c:v>-127.13767697915243</c:v>
                </c:pt>
                <c:pt idx="92">
                  <c:v>-128.37074378743932</c:v>
                </c:pt>
                <c:pt idx="93">
                  <c:v>-129.54705785817785</c:v>
                </c:pt>
                <c:pt idx="94">
                  <c:v>-130.72821617318408</c:v>
                </c:pt>
                <c:pt idx="95">
                  <c:v>-131.854866437369</c:v>
                </c:pt>
                <c:pt idx="96">
                  <c:v>-132.98324988052596</c:v>
                </c:pt>
                <c:pt idx="97">
                  <c:v>-134.05954634935759</c:v>
                </c:pt>
                <c:pt idx="98">
                  <c:v>-135.13509450335161</c:v>
                </c:pt>
                <c:pt idx="99">
                  <c:v>-136.16108282429278</c:v>
                </c:pt>
                <c:pt idx="100">
                  <c:v>-137.1843722235603</c:v>
                </c:pt>
                <c:pt idx="101">
                  <c:v>-138.03588220558444</c:v>
                </c:pt>
                <c:pt idx="102">
                  <c:v>-139.25110250426516</c:v>
                </c:pt>
                <c:pt idx="103">
                  <c:v>-140.02266171296276</c:v>
                </c:pt>
                <c:pt idx="104">
                  <c:v>-141.12643110908192</c:v>
                </c:pt>
                <c:pt idx="105">
                  <c:v>-141.82884859410768</c:v>
                </c:pt>
                <c:pt idx="106">
                  <c:v>-142.83589735388858</c:v>
                </c:pt>
                <c:pt idx="107">
                  <c:v>-143.47810899590584</c:v>
                </c:pt>
                <c:pt idx="108">
                  <c:v>-144.40066995303062</c:v>
                </c:pt>
                <c:pt idx="109">
                  <c:v>-145.27756585209792</c:v>
                </c:pt>
                <c:pt idx="110">
                  <c:v>-146.1121189354462</c:v>
                </c:pt>
                <c:pt idx="111">
                  <c:v>-146.90733558241337</c:v>
                </c:pt>
                <c:pt idx="112">
                  <c:v>-147.66594311691489</c:v>
                </c:pt>
                <c:pt idx="113">
                  <c:v>-148.3904215655333</c:v>
                </c:pt>
                <c:pt idx="114">
                  <c:v>-149.08303115943494</c:v>
                </c:pt>
                <c:pt idx="115">
                  <c:v>-149.74583623352896</c:v>
                </c:pt>
                <c:pt idx="116">
                  <c:v>-150.58645625382428</c:v>
                </c:pt>
                <c:pt idx="117">
                  <c:v>-151.18679590191363</c:v>
                </c:pt>
                <c:pt idx="118">
                  <c:v>-151.7630460568349</c:v>
                </c:pt>
                <c:pt idx="119">
                  <c:v>-152.49635455053567</c:v>
                </c:pt>
                <c:pt idx="120">
                  <c:v>-153.02174950590361</c:v>
                </c:pt>
                <c:pt idx="121">
                  <c:v>-153.69174546607573</c:v>
                </c:pt>
                <c:pt idx="122">
                  <c:v>-154.32918649490369</c:v>
                </c:pt>
                <c:pt idx="123">
                  <c:v>-154.93639444323631</c:v>
                </c:pt>
                <c:pt idx="124">
                  <c:v>-155.51547503718655</c:v>
                </c:pt>
                <c:pt idx="125">
                  <c:v>-156.06834250123254</c:v>
                </c:pt>
                <c:pt idx="126">
                  <c:v>-156.59674088386009</c:v>
                </c:pt>
                <c:pt idx="127">
                  <c:v>-157.10226259058979</c:v>
                </c:pt>
                <c:pt idx="128">
                  <c:v>-157.70420218878053</c:v>
                </c:pt>
                <c:pt idx="129">
                  <c:v>-158.16339457329283</c:v>
                </c:pt>
                <c:pt idx="130">
                  <c:v>-158.71140724789015</c:v>
                </c:pt>
                <c:pt idx="131">
                  <c:v>-159.13036916481764</c:v>
                </c:pt>
                <c:pt idx="132">
                  <c:v>-159.63140108235567</c:v>
                </c:pt>
                <c:pt idx="133">
                  <c:v>-160.10890247459793</c:v>
                </c:pt>
                <c:pt idx="134">
                  <c:v>-160.56449530632869</c:v>
                </c:pt>
                <c:pt idx="135">
                  <c:v>-160.99965562608378</c:v>
                </c:pt>
                <c:pt idx="136">
                  <c:v>-161.4157296336403</c:v>
                </c:pt>
                <c:pt idx="137">
                  <c:v>-161.81394766779894</c:v>
                </c:pt>
                <c:pt idx="138">
                  <c:v>-162.2698191553533</c:v>
                </c:pt>
                <c:pt idx="139">
                  <c:v>-162.6325898185992</c:v>
                </c:pt>
                <c:pt idx="140">
                  <c:v>-163.04876635483876</c:v>
                </c:pt>
                <c:pt idx="141">
                  <c:v>-163.44544211724173</c:v>
                </c:pt>
                <c:pt idx="142">
                  <c:v>-163.82395773993628</c:v>
                </c:pt>
                <c:pt idx="143">
                  <c:v>-164.18553360748103</c:v>
                </c:pt>
                <c:pt idx="144">
                  <c:v>-164.5312830532099</c:v>
                </c:pt>
                <c:pt idx="145">
                  <c:v>-164.91600755251142</c:v>
                </c:pt>
                <c:pt idx="146">
                  <c:v>-165.23084438116024</c:v>
                </c:pt>
                <c:pt idx="147">
                  <c:v>-165.58192404840378</c:v>
                </c:pt>
                <c:pt idx="148">
                  <c:v>-165.91668676475447</c:v>
                </c:pt>
                <c:pt idx="149">
                  <c:v>-166.23624507974699</c:v>
                </c:pt>
                <c:pt idx="150">
                  <c:v>-166.54161257650094</c:v>
                </c:pt>
                <c:pt idx="151">
                  <c:v>-166.87441089964136</c:v>
                </c:pt>
                <c:pt idx="152">
                  <c:v>-167.15238490560827</c:v>
                </c:pt>
                <c:pt idx="153">
                  <c:v>-167.45598395594462</c:v>
                </c:pt>
                <c:pt idx="154">
                  <c:v>-167.74555690583483</c:v>
                </c:pt>
                <c:pt idx="155">
                  <c:v>-168.02205436446025</c:v>
                </c:pt>
                <c:pt idx="156">
                  <c:v>-168.28634289006254</c:v>
                </c:pt>
                <c:pt idx="157">
                  <c:v>-168.57005696962273</c:v>
                </c:pt>
                <c:pt idx="158">
                  <c:v>-168.81094670201355</c:v>
                </c:pt>
                <c:pt idx="159">
                  <c:v>-169.07008601174311</c:v>
                </c:pt>
                <c:pt idx="160">
                  <c:v>-169.31748803511698</c:v>
                </c:pt>
                <c:pt idx="161">
                  <c:v>-169.55393289664025</c:v>
                </c:pt>
                <c:pt idx="162">
                  <c:v>-169.80466288276784</c:v>
                </c:pt>
                <c:pt idx="163">
                  <c:v>-170.04363387943124</c:v>
                </c:pt>
                <c:pt idx="164">
                  <c:v>-170.27165447866602</c:v>
                </c:pt>
                <c:pt idx="165">
                  <c:v>-170.48946077110963</c:v>
                </c:pt>
                <c:pt idx="166">
                  <c:v>-170.69772429654893</c:v>
                </c:pt>
                <c:pt idx="167">
                  <c:v>-170.91652341821919</c:v>
                </c:pt>
                <c:pt idx="168">
                  <c:v>-171.1252629634574</c:v>
                </c:pt>
                <c:pt idx="169">
                  <c:v>-171.3246213094269</c:v>
                </c:pt>
                <c:pt idx="170">
                  <c:v>-171.51521716048242</c:v>
                </c:pt>
                <c:pt idx="171">
                  <c:v>-171.71380946042734</c:v>
                </c:pt>
                <c:pt idx="172">
                  <c:v>-171.90331546516845</c:v>
                </c:pt>
                <c:pt idx="173">
                  <c:v>-172.08434498330368</c:v>
                </c:pt>
                <c:pt idx="174">
                  <c:v>-172.2715389877556</c:v>
                </c:pt>
                <c:pt idx="175">
                  <c:v>-172.43664111205612</c:v>
                </c:pt>
                <c:pt idx="176">
                  <c:v>-172.60771963382734</c:v>
                </c:pt>
                <c:pt idx="177">
                  <c:v>-172.78350671139799</c:v>
                </c:pt>
                <c:pt idx="178">
                  <c:v>-172.9511258858638</c:v>
                </c:pt>
                <c:pt idx="179">
                  <c:v>-173.11113362267756</c:v>
                </c:pt>
                <c:pt idx="180">
                  <c:v>-173.26403695225548</c:v>
                </c:pt>
                <c:pt idx="181">
                  <c:v>-173.42050339950325</c:v>
                </c:pt>
                <c:pt idx="182">
                  <c:v>-173.56986464320195</c:v>
                </c:pt>
                <c:pt idx="183">
                  <c:v>-173.71259399293444</c:v>
                </c:pt>
                <c:pt idx="184">
                  <c:v>-173.85801504846722</c:v>
                </c:pt>
                <c:pt idx="185">
                  <c:v>-173.99686029214101</c:v>
                </c:pt>
                <c:pt idx="186">
                  <c:v>-174.12956595477036</c:v>
                </c:pt>
                <c:pt idx="187">
                  <c:v>-174.26428366762804</c:v>
                </c:pt>
                <c:pt idx="188">
                  <c:v>-174.40034553419835</c:v>
                </c:pt>
                <c:pt idx="189">
                  <c:v>-174.52305024848945</c:v>
                </c:pt>
                <c:pt idx="190">
                  <c:v>-174.64724366421154</c:v>
                </c:pt>
                <c:pt idx="191">
                  <c:v>-174.77236846718577</c:v>
                </c:pt>
                <c:pt idx="192">
                  <c:v>-174.89177647573607</c:v>
                </c:pt>
                <c:pt idx="193">
                  <c:v>-175.00585076990106</c:v>
                </c:pt>
                <c:pt idx="194">
                  <c:v>-175.12055065608044</c:v>
                </c:pt>
                <c:pt idx="195">
                  <c:v>-175.23009973740236</c:v>
                </c:pt>
                <c:pt idx="196">
                  <c:v>-175.33995364760517</c:v>
                </c:pt>
                <c:pt idx="197">
                  <c:v>-175.44486101700835</c:v>
                </c:pt>
                <c:pt idx="198">
                  <c:v>-175.54981417676902</c:v>
                </c:pt>
                <c:pt idx="199">
                  <c:v>-175.65003950868669</c:v>
                </c:pt>
                <c:pt idx="200">
                  <c:v>-175.7501042713331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21-44F2-BC56-DAE394026D64}"/>
            </c:ext>
          </c:extLst>
        </c:ser>
        <c:ser>
          <c:idx val="1"/>
          <c:order val="1"/>
          <c:tx>
            <c:v>PR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Calculations!$K$9:$K$209</c:f>
              <c:numCache>
                <c:formatCode>0.0</c:formatCode>
                <c:ptCount val="201"/>
                <c:pt idx="0">
                  <c:v>133.68594998742171</c:v>
                </c:pt>
                <c:pt idx="1">
                  <c:v>132.65121437929662</c:v>
                </c:pt>
                <c:pt idx="2">
                  <c:v>131.09517217389822</c:v>
                </c:pt>
                <c:pt idx="3">
                  <c:v>130.05495249843773</c:v>
                </c:pt>
                <c:pt idx="4">
                  <c:v>128.48994438390059</c:v>
                </c:pt>
                <c:pt idx="5">
                  <c:v>127.44326137175565</c:v>
                </c:pt>
                <c:pt idx="6">
                  <c:v>125.86783792315664</c:v>
                </c:pt>
                <c:pt idx="7">
                  <c:v>124.81373444595552</c:v>
                </c:pt>
                <c:pt idx="8">
                  <c:v>123.22646788090746</c:v>
                </c:pt>
                <c:pt idx="9">
                  <c:v>121.63141169994739</c:v>
                </c:pt>
                <c:pt idx="10">
                  <c:v>120.02805068329806</c:v>
                </c:pt>
                <c:pt idx="11">
                  <c:v>118.41586560761475</c:v>
                </c:pt>
                <c:pt idx="12">
                  <c:v>116.79433178674202</c:v>
                </c:pt>
                <c:pt idx="13">
                  <c:v>115.16291784227332</c:v>
                </c:pt>
                <c:pt idx="14">
                  <c:v>113.52108469400443</c:v>
                </c:pt>
                <c:pt idx="15">
                  <c:v>111.86828476612693</c:v>
                </c:pt>
                <c:pt idx="16">
                  <c:v>109.64652863121988</c:v>
                </c:pt>
                <c:pt idx="17">
                  <c:v>107.96595848989359</c:v>
                </c:pt>
                <c:pt idx="18">
                  <c:v>106.27252923443172</c:v>
                </c:pt>
                <c:pt idx="19">
                  <c:v>103.99360269763122</c:v>
                </c:pt>
                <c:pt idx="20">
                  <c:v>102.26786650900777</c:v>
                </c:pt>
                <c:pt idx="21">
                  <c:v>99.943674974329127</c:v>
                </c:pt>
                <c:pt idx="22">
                  <c:v>97.591620702489564</c:v>
                </c:pt>
                <c:pt idx="23">
                  <c:v>95.210232562937051</c:v>
                </c:pt>
                <c:pt idx="24">
                  <c:v>92.798034831940484</c:v>
                </c:pt>
                <c:pt idx="25">
                  <c:v>90.35355880295559</c:v>
                </c:pt>
                <c:pt idx="26">
                  <c:v>87.875357175873987</c:v>
                </c:pt>
                <c:pt idx="27">
                  <c:v>85.362021493755506</c:v>
                </c:pt>
                <c:pt idx="28">
                  <c:v>82.168897291692517</c:v>
                </c:pt>
                <c:pt idx="29">
                  <c:v>79.571708450153793</c:v>
                </c:pt>
                <c:pt idx="30">
                  <c:v>76.27002422557139</c:v>
                </c:pt>
                <c:pt idx="31">
                  <c:v>73.583364910176201</c:v>
                </c:pt>
                <c:pt idx="32">
                  <c:v>70.167209380767446</c:v>
                </c:pt>
                <c:pt idx="33">
                  <c:v>66.685996595402443</c:v>
                </c:pt>
                <c:pt idx="34">
                  <c:v>63.139550088093621</c:v>
                </c:pt>
                <c:pt idx="35">
                  <c:v>59.528540698688253</c:v>
                </c:pt>
                <c:pt idx="36">
                  <c:v>55.854621395980388</c:v>
                </c:pt>
                <c:pt idx="37">
                  <c:v>52.120552784642925</c:v>
                </c:pt>
                <c:pt idx="38">
                  <c:v>47.565959688311963</c:v>
                </c:pt>
                <c:pt idx="39">
                  <c:v>43.715371680256538</c:v>
                </c:pt>
                <c:pt idx="40">
                  <c:v>39.03880339855349</c:v>
                </c:pt>
                <c:pt idx="41">
                  <c:v>34.3148911822828</c:v>
                </c:pt>
                <c:pt idx="42">
                  <c:v>29.560356042654337</c:v>
                </c:pt>
                <c:pt idx="43">
                  <c:v>24.793923320107915</c:v>
                </c:pt>
                <c:pt idx="44">
                  <c:v>20.035721447242693</c:v>
                </c:pt>
                <c:pt idx="45">
                  <c:v>14.522640702012541</c:v>
                </c:pt>
                <c:pt idx="46">
                  <c:v>9.853424713347211</c:v>
                </c:pt>
                <c:pt idx="47">
                  <c:v>4.4990911457070411</c:v>
                </c:pt>
                <c:pt idx="48">
                  <c:v>-0.72844907096266898</c:v>
                </c:pt>
                <c:pt idx="49">
                  <c:v>-5.8054887067602285</c:v>
                </c:pt>
                <c:pt idx="50">
                  <c:v>-10.713277555159108</c:v>
                </c:pt>
                <c:pt idx="51">
                  <c:v>-16.09772865581909</c:v>
                </c:pt>
                <c:pt idx="52">
                  <c:v>-20.60341536759768</c:v>
                </c:pt>
                <c:pt idx="53">
                  <c:v>-25.512874754789838</c:v>
                </c:pt>
                <c:pt idx="54">
                  <c:v>-30.1671318246376</c:v>
                </c:pt>
                <c:pt idx="55">
                  <c:v>-34.57161884632103</c:v>
                </c:pt>
                <c:pt idx="56">
                  <c:v>-38.73530657108622</c:v>
                </c:pt>
                <c:pt idx="57">
                  <c:v>-43.145774916254581</c:v>
                </c:pt>
                <c:pt idx="58">
                  <c:v>-46.83702037232473</c:v>
                </c:pt>
                <c:pt idx="59">
                  <c:v>-50.749130132755063</c:v>
                </c:pt>
                <c:pt idx="60">
                  <c:v>-54.424846469968628</c:v>
                </c:pt>
                <c:pt idx="61">
                  <c:v>-57.882578505794541</c:v>
                </c:pt>
                <c:pt idx="62">
                  <c:v>-61.489995039363052</c:v>
                </c:pt>
                <c:pt idx="63">
                  <c:v>-64.871941872856425</c:v>
                </c:pt>
                <c:pt idx="64">
                  <c:v>-68.048634204470233</c:v>
                </c:pt>
                <c:pt idx="65">
                  <c:v>-71.038346608871166</c:v>
                </c:pt>
                <c:pt idx="66">
                  <c:v>-73.857507050922266</c:v>
                </c:pt>
                <c:pt idx="67">
                  <c:v>-76.779116720610602</c:v>
                </c:pt>
                <c:pt idx="68">
                  <c:v>-79.529570680972782</c:v>
                </c:pt>
                <c:pt idx="69">
                  <c:v>-82.124286733766766</c:v>
                </c:pt>
                <c:pt idx="70">
                  <c:v>-84.576909272671628</c:v>
                </c:pt>
                <c:pt idx="71">
                  <c:v>-87.104613789831717</c:v>
                </c:pt>
                <c:pt idx="72">
                  <c:v>-89.491457527633187</c:v>
                </c:pt>
                <c:pt idx="73">
                  <c:v>-91.749667449189758</c:v>
                </c:pt>
                <c:pt idx="74">
                  <c:v>-94.063407536824343</c:v>
                </c:pt>
                <c:pt idx="75">
                  <c:v>-96.086932391281181</c:v>
                </c:pt>
                <c:pt idx="76">
                  <c:v>-98.167564424823581</c:v>
                </c:pt>
                <c:pt idx="77">
                  <c:v>-100.28917645360498</c:v>
                </c:pt>
                <c:pt idx="78">
                  <c:v>-102.29759275773691</c:v>
                </c:pt>
                <c:pt idx="79">
                  <c:v>-104.20214780428269</c:v>
                </c:pt>
                <c:pt idx="80">
                  <c:v>-106.01112867502178</c:v>
                </c:pt>
                <c:pt idx="81">
                  <c:v>-107.85164028519331</c:v>
                </c:pt>
                <c:pt idx="82">
                  <c:v>-109.59900468425241</c:v>
                </c:pt>
                <c:pt idx="83">
                  <c:v>-111.26044070502907</c:v>
                </c:pt>
                <c:pt idx="84">
                  <c:v>-112.94519151424741</c:v>
                </c:pt>
                <c:pt idx="85">
                  <c:v>-114.54653074533459</c:v>
                </c:pt>
                <c:pt idx="86">
                  <c:v>-116.0707372282281</c:v>
                </c:pt>
                <c:pt idx="87">
                  <c:v>-117.61199012616741</c:v>
                </c:pt>
                <c:pt idx="88">
                  <c:v>-119.16267214351457</c:v>
                </c:pt>
                <c:pt idx="89">
                  <c:v>-120.55620052787917</c:v>
                </c:pt>
                <c:pt idx="90">
                  <c:v>-121.96206437838984</c:v>
                </c:pt>
                <c:pt idx="91">
                  <c:v>-123.37399502309603</c:v>
                </c:pt>
                <c:pt idx="92">
                  <c:v>-124.71738209731068</c:v>
                </c:pt>
                <c:pt idx="93">
                  <c:v>-125.99721602736268</c:v>
                </c:pt>
                <c:pt idx="94">
                  <c:v>-127.28069720236758</c:v>
                </c:pt>
                <c:pt idx="95">
                  <c:v>-128.5034929481933</c:v>
                </c:pt>
                <c:pt idx="96">
                  <c:v>-129.72680159237672</c:v>
                </c:pt>
                <c:pt idx="97">
                  <c:v>-130.89241446104114</c:v>
                </c:pt>
                <c:pt idx="98">
                  <c:v>-132.05606551164766</c:v>
                </c:pt>
                <c:pt idx="99">
                  <c:v>-133.16506396448978</c:v>
                </c:pt>
                <c:pt idx="100">
                  <c:v>-134.27017701483572</c:v>
                </c:pt>
                <c:pt idx="101">
                  <c:v>-135.18906304472452</c:v>
                </c:pt>
                <c:pt idx="102">
                  <c:v>-136.49935899839019</c:v>
                </c:pt>
                <c:pt idx="103">
                  <c:v>-137.33064661012298</c:v>
                </c:pt>
                <c:pt idx="104">
                  <c:v>-138.51903418875054</c:v>
                </c:pt>
                <c:pt idx="105">
                  <c:v>-139.27480971681749</c:v>
                </c:pt>
                <c:pt idx="106">
                  <c:v>-140.35771354993173</c:v>
                </c:pt>
                <c:pt idx="107">
                  <c:v>-141.04791461796796</c:v>
                </c:pt>
                <c:pt idx="108">
                  <c:v>-142.03890674153988</c:v>
                </c:pt>
                <c:pt idx="109">
                  <c:v>-142.9803089493879</c:v>
                </c:pt>
                <c:pt idx="110">
                  <c:v>-143.87578312344877</c:v>
                </c:pt>
                <c:pt idx="111">
                  <c:v>-144.72863627565457</c:v>
                </c:pt>
                <c:pt idx="112">
                  <c:v>-145.54186288688419</c:v>
                </c:pt>
                <c:pt idx="113">
                  <c:v>-146.31818127145098</c:v>
                </c:pt>
                <c:pt idx="114">
                  <c:v>-147.06006493721375</c:v>
                </c:pt>
                <c:pt idx="115">
                  <c:v>-147.76976973374764</c:v>
                </c:pt>
                <c:pt idx="116">
                  <c:v>-148.66952499600541</c:v>
                </c:pt>
                <c:pt idx="117">
                  <c:v>-149.31186653673609</c:v>
                </c:pt>
                <c:pt idx="118">
                  <c:v>-149.92825781447482</c:v>
                </c:pt>
                <c:pt idx="119">
                  <c:v>-150.71240634692228</c:v>
                </c:pt>
                <c:pt idx="120">
                  <c:v>-151.27406477462281</c:v>
                </c:pt>
                <c:pt idx="121">
                  <c:v>-151.99011413270858</c:v>
                </c:pt>
                <c:pt idx="122">
                  <c:v>-152.6711778821869</c:v>
                </c:pt>
                <c:pt idx="123">
                  <c:v>-153.31976966649253</c:v>
                </c:pt>
                <c:pt idx="124">
                  <c:v>-153.9381669859464</c:v>
                </c:pt>
                <c:pt idx="125">
                  <c:v>-154.52843840182481</c:v>
                </c:pt>
                <c:pt idx="126">
                  <c:v>-155.092467049589</c:v>
                </c:pt>
                <c:pt idx="127">
                  <c:v>-155.6319710348665</c:v>
                </c:pt>
                <c:pt idx="128">
                  <c:v>-156.27424351994432</c:v>
                </c:pt>
                <c:pt idx="129">
                  <c:v>-156.76411091910504</c:v>
                </c:pt>
                <c:pt idx="130">
                  <c:v>-157.34862939979419</c:v>
                </c:pt>
                <c:pt idx="131">
                  <c:v>-157.79542698254608</c:v>
                </c:pt>
                <c:pt idx="132">
                  <c:v>-158.32966586965077</c:v>
                </c:pt>
                <c:pt idx="133">
                  <c:v>-158.83873425572554</c:v>
                </c:pt>
                <c:pt idx="134">
                  <c:v>-159.32437446691856</c:v>
                </c:pt>
                <c:pt idx="135">
                  <c:v>-159.78817126776266</c:v>
                </c:pt>
                <c:pt idx="136">
                  <c:v>-160.23156931860734</c:v>
                </c:pt>
                <c:pt idx="137">
                  <c:v>-160.65588835719564</c:v>
                </c:pt>
                <c:pt idx="138">
                  <c:v>-161.14158069131881</c:v>
                </c:pt>
                <c:pt idx="139">
                  <c:v>-161.52803808530876</c:v>
                </c:pt>
                <c:pt idx="140">
                  <c:v>-161.97134169678972</c:v>
                </c:pt>
                <c:pt idx="141">
                  <c:v>-162.39382809525353</c:v>
                </c:pt>
                <c:pt idx="142">
                  <c:v>-162.79693250072245</c:v>
                </c:pt>
                <c:pt idx="143">
                  <c:v>-163.18196094862037</c:v>
                </c:pt>
                <c:pt idx="144">
                  <c:v>-163.55010452747899</c:v>
                </c:pt>
                <c:pt idx="145">
                  <c:v>-163.95971179937121</c:v>
                </c:pt>
                <c:pt idx="146">
                  <c:v>-164.29488392794016</c:v>
                </c:pt>
                <c:pt idx="147">
                  <c:v>-164.66861149545338</c:v>
                </c:pt>
                <c:pt idx="148">
                  <c:v>-165.02494236921169</c:v>
                </c:pt>
                <c:pt idx="149">
                  <c:v>-165.36506513363594</c:v>
                </c:pt>
                <c:pt idx="150">
                  <c:v>-165.69006237995174</c:v>
                </c:pt>
                <c:pt idx="151">
                  <c:v>-166.04423044757252</c:v>
                </c:pt>
                <c:pt idx="152">
                  <c:v>-166.34003560228916</c:v>
                </c:pt>
                <c:pt idx="153">
                  <c:v>-166.66309109879035</c:v>
                </c:pt>
                <c:pt idx="154">
                  <c:v>-166.97120407761761</c:v>
                </c:pt>
                <c:pt idx="155">
                  <c:v>-167.26538880356333</c:v>
                </c:pt>
                <c:pt idx="156">
                  <c:v>-167.54656969520408</c:v>
                </c:pt>
                <c:pt idx="157">
                  <c:v>-167.84840298344611</c:v>
                </c:pt>
                <c:pt idx="158">
                  <c:v>-168.10466525256444</c:v>
                </c:pt>
                <c:pt idx="159">
                  <c:v>-168.38032997108846</c:v>
                </c:pt>
                <c:pt idx="160">
                  <c:v>-168.64349782292828</c:v>
                </c:pt>
                <c:pt idx="161">
                  <c:v>-168.89500037551505</c:v>
                </c:pt>
                <c:pt idx="162">
                  <c:v>-169.16168747666637</c:v>
                </c:pt>
                <c:pt idx="163">
                  <c:v>-169.41585757760058</c:v>
                </c:pt>
                <c:pt idx="164">
                  <c:v>-169.65837225271937</c:v>
                </c:pt>
                <c:pt idx="165">
                  <c:v>-169.89001573076058</c:v>
                </c:pt>
                <c:pt idx="166">
                  <c:v>-170.11150338858349</c:v>
                </c:pt>
                <c:pt idx="167">
                  <c:v>-170.34418862440108</c:v>
                </c:pt>
                <c:pt idx="168">
                  <c:v>-170.56616932366276</c:v>
                </c:pt>
                <c:pt idx="169">
                  <c:v>-170.77816792709055</c:v>
                </c:pt>
                <c:pt idx="170">
                  <c:v>-170.98084326563253</c:v>
                </c:pt>
                <c:pt idx="171">
                  <c:v>-171.19201657892978</c:v>
                </c:pt>
                <c:pt idx="172">
                  <c:v>-171.39352307393378</c:v>
                </c:pt>
                <c:pt idx="173">
                  <c:v>-171.58601194525193</c:v>
                </c:pt>
                <c:pt idx="174">
                  <c:v>-171.78505114298858</c:v>
                </c:pt>
                <c:pt idx="175">
                  <c:v>-171.96059692872282</c:v>
                </c:pt>
                <c:pt idx="176">
                  <c:v>-172.14249366583178</c:v>
                </c:pt>
                <c:pt idx="177">
                  <c:v>-172.32939309325715</c:v>
                </c:pt>
                <c:pt idx="178">
                  <c:v>-172.50760495476879</c:v>
                </c:pt>
                <c:pt idx="179">
                  <c:v>-172.67772141273582</c:v>
                </c:pt>
                <c:pt idx="180">
                  <c:v>-172.84028199167906</c:v>
                </c:pt>
                <c:pt idx="181">
                  <c:v>-173.00662812186096</c:v>
                </c:pt>
                <c:pt idx="182">
                  <c:v>-173.16541800181665</c:v>
                </c:pt>
                <c:pt idx="183">
                  <c:v>-173.31715519455972</c:v>
                </c:pt>
                <c:pt idx="184">
                  <c:v>-173.47175186308613</c:v>
                </c:pt>
                <c:pt idx="185">
                  <c:v>-173.61935586724769</c:v>
                </c:pt>
                <c:pt idx="186">
                  <c:v>-173.76043125756624</c:v>
                </c:pt>
                <c:pt idx="187">
                  <c:v>-173.90364390748201</c:v>
                </c:pt>
                <c:pt idx="188">
                  <c:v>-174.04828378117406</c:v>
                </c:pt>
                <c:pt idx="189">
                  <c:v>-174.17872298049153</c:v>
                </c:pt>
                <c:pt idx="190">
                  <c:v>-174.31074337759765</c:v>
                </c:pt>
                <c:pt idx="191">
                  <c:v>-174.44375252674894</c:v>
                </c:pt>
                <c:pt idx="192">
                  <c:v>-174.57068343632059</c:v>
                </c:pt>
                <c:pt idx="193">
                  <c:v>-174.69194351212394</c:v>
                </c:pt>
                <c:pt idx="194">
                  <c:v>-174.81386754127399</c:v>
                </c:pt>
                <c:pt idx="195">
                  <c:v>-174.93031539539302</c:v>
                </c:pt>
                <c:pt idx="196">
                  <c:v>-175.04708635738041</c:v>
                </c:pt>
                <c:pt idx="197">
                  <c:v>-175.15859847712471</c:v>
                </c:pt>
                <c:pt idx="198">
                  <c:v>-175.27015846971574</c:v>
                </c:pt>
                <c:pt idx="199">
                  <c:v>-175.37669228607123</c:v>
                </c:pt>
                <c:pt idx="200">
                  <c:v>-175.48305473112308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21-44F2-BC56-DAE394026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orientation val="minMax"/>
          <c:max val="180"/>
          <c:min val="-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Phase  [Deg]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  <c:majorUnit val="45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Input Impedance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Impedance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Calculations!$B$9:$B$209</c:f>
              <c:numCache>
                <c:formatCode>0.0</c:formatCode>
                <c:ptCount val="201"/>
                <c:pt idx="0">
                  <c:v>10</c:v>
                </c:pt>
                <c:pt idx="1">
                  <c:v>10.199999999999999</c:v>
                </c:pt>
                <c:pt idx="2">
                  <c:v>10.5</c:v>
                </c:pt>
                <c:pt idx="3">
                  <c:v>10.7</c:v>
                </c:pt>
                <c:pt idx="4">
                  <c:v>11</c:v>
                </c:pt>
                <c:pt idx="5">
                  <c:v>11.2</c:v>
                </c:pt>
                <c:pt idx="6">
                  <c:v>11.5</c:v>
                </c:pt>
                <c:pt idx="7">
                  <c:v>11.7</c:v>
                </c:pt>
                <c:pt idx="8">
                  <c:v>12</c:v>
                </c:pt>
                <c:pt idx="9">
                  <c:v>12.3</c:v>
                </c:pt>
                <c:pt idx="10">
                  <c:v>12.6</c:v>
                </c:pt>
                <c:pt idx="11">
                  <c:v>12.9</c:v>
                </c:pt>
                <c:pt idx="12">
                  <c:v>13.2</c:v>
                </c:pt>
                <c:pt idx="13">
                  <c:v>13.5</c:v>
                </c:pt>
                <c:pt idx="14">
                  <c:v>13.8</c:v>
                </c:pt>
                <c:pt idx="15">
                  <c:v>14.1</c:v>
                </c:pt>
                <c:pt idx="16">
                  <c:v>14.5</c:v>
                </c:pt>
                <c:pt idx="17">
                  <c:v>14.8</c:v>
                </c:pt>
                <c:pt idx="18">
                  <c:v>15.1</c:v>
                </c:pt>
                <c:pt idx="19">
                  <c:v>15.5</c:v>
                </c:pt>
                <c:pt idx="20">
                  <c:v>15.8</c:v>
                </c:pt>
                <c:pt idx="21">
                  <c:v>16.2</c:v>
                </c:pt>
                <c:pt idx="22">
                  <c:v>16.600000000000001</c:v>
                </c:pt>
                <c:pt idx="23">
                  <c:v>17</c:v>
                </c:pt>
                <c:pt idx="24">
                  <c:v>17.399999999999999</c:v>
                </c:pt>
                <c:pt idx="25">
                  <c:v>17.8</c:v>
                </c:pt>
                <c:pt idx="26">
                  <c:v>18.2</c:v>
                </c:pt>
                <c:pt idx="27">
                  <c:v>18.600000000000001</c:v>
                </c:pt>
                <c:pt idx="28">
                  <c:v>19.100000000000001</c:v>
                </c:pt>
                <c:pt idx="29">
                  <c:v>19.5</c:v>
                </c:pt>
                <c:pt idx="30">
                  <c:v>20</c:v>
                </c:pt>
                <c:pt idx="31">
                  <c:v>20.399999999999999</c:v>
                </c:pt>
                <c:pt idx="32">
                  <c:v>20.9</c:v>
                </c:pt>
                <c:pt idx="33">
                  <c:v>21.4</c:v>
                </c:pt>
                <c:pt idx="34">
                  <c:v>21.9</c:v>
                </c:pt>
                <c:pt idx="35">
                  <c:v>22.4</c:v>
                </c:pt>
                <c:pt idx="36">
                  <c:v>22.9</c:v>
                </c:pt>
                <c:pt idx="37">
                  <c:v>23.4</c:v>
                </c:pt>
                <c:pt idx="38">
                  <c:v>24</c:v>
                </c:pt>
                <c:pt idx="39">
                  <c:v>24.5</c:v>
                </c:pt>
                <c:pt idx="40">
                  <c:v>25.1</c:v>
                </c:pt>
                <c:pt idx="41">
                  <c:v>25.7</c:v>
                </c:pt>
                <c:pt idx="42">
                  <c:v>26.3</c:v>
                </c:pt>
                <c:pt idx="43">
                  <c:v>26.9</c:v>
                </c:pt>
                <c:pt idx="44">
                  <c:v>27.5</c:v>
                </c:pt>
                <c:pt idx="45">
                  <c:v>28.2</c:v>
                </c:pt>
                <c:pt idx="46">
                  <c:v>28.8</c:v>
                </c:pt>
                <c:pt idx="47">
                  <c:v>29.5</c:v>
                </c:pt>
                <c:pt idx="48">
                  <c:v>30.2</c:v>
                </c:pt>
                <c:pt idx="49">
                  <c:v>30.9</c:v>
                </c:pt>
                <c:pt idx="50">
                  <c:v>31.6</c:v>
                </c:pt>
                <c:pt idx="51">
                  <c:v>32.4</c:v>
                </c:pt>
                <c:pt idx="52">
                  <c:v>33.1</c:v>
                </c:pt>
                <c:pt idx="53">
                  <c:v>33.9</c:v>
                </c:pt>
                <c:pt idx="54">
                  <c:v>34.700000000000003</c:v>
                </c:pt>
                <c:pt idx="55">
                  <c:v>35.5</c:v>
                </c:pt>
                <c:pt idx="56">
                  <c:v>36.299999999999997</c:v>
                </c:pt>
                <c:pt idx="57">
                  <c:v>37.200000000000003</c:v>
                </c:pt>
                <c:pt idx="58">
                  <c:v>38</c:v>
                </c:pt>
                <c:pt idx="59">
                  <c:v>38.9</c:v>
                </c:pt>
                <c:pt idx="60">
                  <c:v>39.799999999999997</c:v>
                </c:pt>
                <c:pt idx="61">
                  <c:v>40.700000000000003</c:v>
                </c:pt>
                <c:pt idx="62">
                  <c:v>41.7</c:v>
                </c:pt>
                <c:pt idx="63">
                  <c:v>42.7</c:v>
                </c:pt>
                <c:pt idx="64">
                  <c:v>43.7</c:v>
                </c:pt>
                <c:pt idx="65">
                  <c:v>44.7</c:v>
                </c:pt>
                <c:pt idx="66">
                  <c:v>45.7</c:v>
                </c:pt>
                <c:pt idx="67">
                  <c:v>46.8</c:v>
                </c:pt>
                <c:pt idx="68">
                  <c:v>47.9</c:v>
                </c:pt>
                <c:pt idx="69">
                  <c:v>49</c:v>
                </c:pt>
                <c:pt idx="70">
                  <c:v>50.1</c:v>
                </c:pt>
                <c:pt idx="71">
                  <c:v>51.3</c:v>
                </c:pt>
                <c:pt idx="72">
                  <c:v>52.5</c:v>
                </c:pt>
                <c:pt idx="73">
                  <c:v>53.7</c:v>
                </c:pt>
                <c:pt idx="74">
                  <c:v>55</c:v>
                </c:pt>
                <c:pt idx="75">
                  <c:v>56.2</c:v>
                </c:pt>
                <c:pt idx="76">
                  <c:v>57.5</c:v>
                </c:pt>
                <c:pt idx="77">
                  <c:v>58.9</c:v>
                </c:pt>
                <c:pt idx="78">
                  <c:v>60.3</c:v>
                </c:pt>
                <c:pt idx="79">
                  <c:v>61.7</c:v>
                </c:pt>
                <c:pt idx="80">
                  <c:v>63.1</c:v>
                </c:pt>
                <c:pt idx="81">
                  <c:v>64.599999999999994</c:v>
                </c:pt>
                <c:pt idx="82">
                  <c:v>66.099999999999994</c:v>
                </c:pt>
                <c:pt idx="83">
                  <c:v>67.599999999999994</c:v>
                </c:pt>
                <c:pt idx="84">
                  <c:v>69.2</c:v>
                </c:pt>
                <c:pt idx="85">
                  <c:v>70.8</c:v>
                </c:pt>
                <c:pt idx="86">
                  <c:v>72.400000000000006</c:v>
                </c:pt>
                <c:pt idx="87">
                  <c:v>74.099999999999994</c:v>
                </c:pt>
                <c:pt idx="88">
                  <c:v>75.900000000000006</c:v>
                </c:pt>
                <c:pt idx="89">
                  <c:v>77.599999999999994</c:v>
                </c:pt>
                <c:pt idx="90">
                  <c:v>79.400000000000006</c:v>
                </c:pt>
                <c:pt idx="91">
                  <c:v>81.3</c:v>
                </c:pt>
                <c:pt idx="92">
                  <c:v>83.2</c:v>
                </c:pt>
                <c:pt idx="93">
                  <c:v>85.1</c:v>
                </c:pt>
                <c:pt idx="94">
                  <c:v>87.1</c:v>
                </c:pt>
                <c:pt idx="95">
                  <c:v>89.1</c:v>
                </c:pt>
                <c:pt idx="96">
                  <c:v>91.2</c:v>
                </c:pt>
                <c:pt idx="97">
                  <c:v>93.3</c:v>
                </c:pt>
                <c:pt idx="98">
                  <c:v>95.5</c:v>
                </c:pt>
                <c:pt idx="99">
                  <c:v>97.7</c:v>
                </c:pt>
                <c:pt idx="100" formatCode="0">
                  <c:v>100</c:v>
                </c:pt>
                <c:pt idx="101" formatCode="0">
                  <c:v>102</c:v>
                </c:pt>
                <c:pt idx="102" formatCode="0">
                  <c:v>105</c:v>
                </c:pt>
                <c:pt idx="103" formatCode="0">
                  <c:v>107</c:v>
                </c:pt>
                <c:pt idx="104" formatCode="0">
                  <c:v>110</c:v>
                </c:pt>
                <c:pt idx="105" formatCode="0">
                  <c:v>112</c:v>
                </c:pt>
                <c:pt idx="106" formatCode="0">
                  <c:v>115</c:v>
                </c:pt>
                <c:pt idx="107" formatCode="0">
                  <c:v>117</c:v>
                </c:pt>
                <c:pt idx="108" formatCode="0">
                  <c:v>120</c:v>
                </c:pt>
                <c:pt idx="109" formatCode="0">
                  <c:v>123</c:v>
                </c:pt>
                <c:pt idx="110" formatCode="0">
                  <c:v>126</c:v>
                </c:pt>
                <c:pt idx="111" formatCode="0">
                  <c:v>129</c:v>
                </c:pt>
                <c:pt idx="112" formatCode="0">
                  <c:v>132</c:v>
                </c:pt>
                <c:pt idx="113" formatCode="0">
                  <c:v>135</c:v>
                </c:pt>
                <c:pt idx="114" formatCode="0">
                  <c:v>138</c:v>
                </c:pt>
                <c:pt idx="115" formatCode="0">
                  <c:v>141</c:v>
                </c:pt>
                <c:pt idx="116" formatCode="0">
                  <c:v>145</c:v>
                </c:pt>
                <c:pt idx="117" formatCode="0">
                  <c:v>148</c:v>
                </c:pt>
                <c:pt idx="118" formatCode="0">
                  <c:v>151</c:v>
                </c:pt>
                <c:pt idx="119" formatCode="0">
                  <c:v>155</c:v>
                </c:pt>
                <c:pt idx="120" formatCode="0">
                  <c:v>158</c:v>
                </c:pt>
                <c:pt idx="121" formatCode="0">
                  <c:v>162</c:v>
                </c:pt>
                <c:pt idx="122" formatCode="0">
                  <c:v>166</c:v>
                </c:pt>
                <c:pt idx="123" formatCode="0">
                  <c:v>170</c:v>
                </c:pt>
                <c:pt idx="124" formatCode="0">
                  <c:v>174</c:v>
                </c:pt>
                <c:pt idx="125" formatCode="0">
                  <c:v>178</c:v>
                </c:pt>
                <c:pt idx="126" formatCode="0">
                  <c:v>182</c:v>
                </c:pt>
                <c:pt idx="127" formatCode="0">
                  <c:v>186</c:v>
                </c:pt>
                <c:pt idx="128" formatCode="0">
                  <c:v>191</c:v>
                </c:pt>
                <c:pt idx="129" formatCode="0">
                  <c:v>195</c:v>
                </c:pt>
                <c:pt idx="130" formatCode="0">
                  <c:v>200</c:v>
                </c:pt>
                <c:pt idx="131" formatCode="0">
                  <c:v>204</c:v>
                </c:pt>
                <c:pt idx="132" formatCode="0">
                  <c:v>209</c:v>
                </c:pt>
                <c:pt idx="133" formatCode="0">
                  <c:v>214</c:v>
                </c:pt>
                <c:pt idx="134" formatCode="0">
                  <c:v>219</c:v>
                </c:pt>
                <c:pt idx="135" formatCode="0">
                  <c:v>224</c:v>
                </c:pt>
                <c:pt idx="136" formatCode="0">
                  <c:v>229</c:v>
                </c:pt>
                <c:pt idx="137" formatCode="0">
                  <c:v>234</c:v>
                </c:pt>
                <c:pt idx="138" formatCode="0">
                  <c:v>240</c:v>
                </c:pt>
                <c:pt idx="139" formatCode="0">
                  <c:v>245</c:v>
                </c:pt>
                <c:pt idx="140" formatCode="0">
                  <c:v>251</c:v>
                </c:pt>
                <c:pt idx="141" formatCode="0">
                  <c:v>257</c:v>
                </c:pt>
                <c:pt idx="142" formatCode="0">
                  <c:v>263</c:v>
                </c:pt>
                <c:pt idx="143" formatCode="0">
                  <c:v>269</c:v>
                </c:pt>
                <c:pt idx="144" formatCode="0">
                  <c:v>275</c:v>
                </c:pt>
                <c:pt idx="145" formatCode="0">
                  <c:v>282</c:v>
                </c:pt>
                <c:pt idx="146" formatCode="0">
                  <c:v>288</c:v>
                </c:pt>
                <c:pt idx="147" formatCode="0">
                  <c:v>295</c:v>
                </c:pt>
                <c:pt idx="148" formatCode="0">
                  <c:v>302</c:v>
                </c:pt>
                <c:pt idx="149" formatCode="0">
                  <c:v>309</c:v>
                </c:pt>
                <c:pt idx="150" formatCode="0">
                  <c:v>316</c:v>
                </c:pt>
                <c:pt idx="151" formatCode="0">
                  <c:v>324</c:v>
                </c:pt>
                <c:pt idx="152" formatCode="0">
                  <c:v>331</c:v>
                </c:pt>
                <c:pt idx="153" formatCode="0">
                  <c:v>339</c:v>
                </c:pt>
                <c:pt idx="154" formatCode="0">
                  <c:v>347</c:v>
                </c:pt>
                <c:pt idx="155" formatCode="0">
                  <c:v>355</c:v>
                </c:pt>
                <c:pt idx="156" formatCode="0">
                  <c:v>363</c:v>
                </c:pt>
                <c:pt idx="157" formatCode="0">
                  <c:v>372</c:v>
                </c:pt>
                <c:pt idx="158" formatCode="0">
                  <c:v>380</c:v>
                </c:pt>
                <c:pt idx="159" formatCode="0">
                  <c:v>389</c:v>
                </c:pt>
                <c:pt idx="160" formatCode="0">
                  <c:v>398</c:v>
                </c:pt>
                <c:pt idx="161" formatCode="0">
                  <c:v>407</c:v>
                </c:pt>
                <c:pt idx="162" formatCode="0">
                  <c:v>417</c:v>
                </c:pt>
                <c:pt idx="163" formatCode="0">
                  <c:v>427</c:v>
                </c:pt>
                <c:pt idx="164" formatCode="0">
                  <c:v>437</c:v>
                </c:pt>
                <c:pt idx="165" formatCode="0">
                  <c:v>447</c:v>
                </c:pt>
                <c:pt idx="166" formatCode="0">
                  <c:v>457</c:v>
                </c:pt>
                <c:pt idx="167" formatCode="0">
                  <c:v>468</c:v>
                </c:pt>
                <c:pt idx="168" formatCode="0">
                  <c:v>479</c:v>
                </c:pt>
                <c:pt idx="169" formatCode="0">
                  <c:v>490</c:v>
                </c:pt>
                <c:pt idx="170" formatCode="0">
                  <c:v>501</c:v>
                </c:pt>
                <c:pt idx="171" formatCode="0">
                  <c:v>513</c:v>
                </c:pt>
                <c:pt idx="172" formatCode="0">
                  <c:v>525</c:v>
                </c:pt>
                <c:pt idx="173" formatCode="0">
                  <c:v>537</c:v>
                </c:pt>
                <c:pt idx="174" formatCode="0">
                  <c:v>550</c:v>
                </c:pt>
                <c:pt idx="175" formatCode="0">
                  <c:v>562</c:v>
                </c:pt>
                <c:pt idx="176" formatCode="0">
                  <c:v>575</c:v>
                </c:pt>
                <c:pt idx="177" formatCode="0">
                  <c:v>589</c:v>
                </c:pt>
                <c:pt idx="178" formatCode="0">
                  <c:v>603</c:v>
                </c:pt>
                <c:pt idx="179" formatCode="0">
                  <c:v>617</c:v>
                </c:pt>
                <c:pt idx="180" formatCode="0">
                  <c:v>631</c:v>
                </c:pt>
                <c:pt idx="181" formatCode="0">
                  <c:v>646</c:v>
                </c:pt>
                <c:pt idx="182" formatCode="0">
                  <c:v>661</c:v>
                </c:pt>
                <c:pt idx="183" formatCode="0">
                  <c:v>676</c:v>
                </c:pt>
                <c:pt idx="184" formatCode="0">
                  <c:v>692</c:v>
                </c:pt>
                <c:pt idx="185" formatCode="0">
                  <c:v>708</c:v>
                </c:pt>
                <c:pt idx="186" formatCode="0">
                  <c:v>724</c:v>
                </c:pt>
                <c:pt idx="187" formatCode="0">
                  <c:v>741</c:v>
                </c:pt>
                <c:pt idx="188" formatCode="0">
                  <c:v>759</c:v>
                </c:pt>
                <c:pt idx="189" formatCode="0">
                  <c:v>776</c:v>
                </c:pt>
                <c:pt idx="190" formatCode="0">
                  <c:v>794</c:v>
                </c:pt>
                <c:pt idx="191" formatCode="0">
                  <c:v>813</c:v>
                </c:pt>
                <c:pt idx="192" formatCode="0">
                  <c:v>832</c:v>
                </c:pt>
                <c:pt idx="193" formatCode="0">
                  <c:v>851</c:v>
                </c:pt>
                <c:pt idx="194" formatCode="0">
                  <c:v>871</c:v>
                </c:pt>
                <c:pt idx="195" formatCode="0">
                  <c:v>891</c:v>
                </c:pt>
                <c:pt idx="196" formatCode="0">
                  <c:v>912</c:v>
                </c:pt>
                <c:pt idx="197" formatCode="0">
                  <c:v>933</c:v>
                </c:pt>
                <c:pt idx="198" formatCode="0">
                  <c:v>955</c:v>
                </c:pt>
                <c:pt idx="199" formatCode="0">
                  <c:v>977</c:v>
                </c:pt>
                <c:pt idx="200" formatCode="0">
                  <c:v>1000</c:v>
                </c:pt>
              </c:numCache>
            </c:numRef>
          </c:xVal>
          <c:yVal>
            <c:numRef>
              <c:f>Calculations!$T$9:$T$209</c:f>
              <c:numCache>
                <c:formatCode>0.00</c:formatCode>
                <c:ptCount val="201"/>
                <c:pt idx="0">
                  <c:v>8.3728154306927021</c:v>
                </c:pt>
                <c:pt idx="1">
                  <c:v>8.5044419599087906</c:v>
                </c:pt>
                <c:pt idx="2">
                  <c:v>8.714345977633803</c:v>
                </c:pt>
                <c:pt idx="3">
                  <c:v>8.8632042677723533</c:v>
                </c:pt>
                <c:pt idx="4">
                  <c:v>9.1010413918897175</c:v>
                </c:pt>
                <c:pt idx="5">
                  <c:v>9.2700556794050488</c:v>
                </c:pt>
                <c:pt idx="6">
                  <c:v>9.5407068902110872</c:v>
                </c:pt>
                <c:pt idx="7">
                  <c:v>9.7335022471222388</c:v>
                </c:pt>
                <c:pt idx="8">
                  <c:v>10.043043616933922</c:v>
                </c:pt>
                <c:pt idx="9">
                  <c:v>10.379462899393515</c:v>
                </c:pt>
                <c:pt idx="10">
                  <c:v>10.745909394609697</c:v>
                </c:pt>
                <c:pt idx="11">
                  <c:v>11.146017399956547</c:v>
                </c:pt>
                <c:pt idx="12">
                  <c:v>11.583992071450306</c:v>
                </c:pt>
                <c:pt idx="13">
                  <c:v>12.064710188775425</c:v>
                </c:pt>
                <c:pt idx="14">
                  <c:v>12.593836864431893</c:v>
                </c:pt>
                <c:pt idx="15">
                  <c:v>13.177957719043384</c:v>
                </c:pt>
                <c:pt idx="16">
                  <c:v>14.055726004380194</c:v>
                </c:pt>
                <c:pt idx="17">
                  <c:v>14.800027086269743</c:v>
                </c:pt>
                <c:pt idx="18">
                  <c:v>15.62973583778227</c:v>
                </c:pt>
                <c:pt idx="19">
                  <c:v>16.889870983843142</c:v>
                </c:pt>
                <c:pt idx="20">
                  <c:v>17.967733678108306</c:v>
                </c:pt>
                <c:pt idx="21">
                  <c:v>19.608155689844658</c:v>
                </c:pt>
                <c:pt idx="22">
                  <c:v>21.50611931889436</c:v>
                </c:pt>
                <c:pt idx="23">
                  <c:v>23.669363835876606</c:v>
                </c:pt>
                <c:pt idx="24">
                  <c:v>26.053597605053529</c:v>
                </c:pt>
                <c:pt idx="25">
                  <c:v>28.508596566655442</c:v>
                </c:pt>
                <c:pt idx="26">
                  <c:v>30.7173451389143</c:v>
                </c:pt>
                <c:pt idx="27">
                  <c:v>32.200838387363724</c:v>
                </c:pt>
                <c:pt idx="28">
                  <c:v>32.36327122751419</c:v>
                </c:pt>
                <c:pt idx="29">
                  <c:v>31.050720301976533</c:v>
                </c:pt>
                <c:pt idx="30">
                  <c:v>28.226209104937656</c:v>
                </c:pt>
                <c:pt idx="31">
                  <c:v>25.631149927690963</c:v>
                </c:pt>
                <c:pt idx="32">
                  <c:v>22.523422299346997</c:v>
                </c:pt>
                <c:pt idx="33">
                  <c:v>19.820112193823107</c:v>
                </c:pt>
                <c:pt idx="34">
                  <c:v>17.568472524826237</c:v>
                </c:pt>
                <c:pt idx="35">
                  <c:v>15.721670283273134</c:v>
                </c:pt>
                <c:pt idx="36">
                  <c:v>14.210979078067155</c:v>
                </c:pt>
                <c:pt idx="37">
                  <c:v>12.972023794704077</c:v>
                </c:pt>
                <c:pt idx="38">
                  <c:v>11.769932899775258</c:v>
                </c:pt>
                <c:pt idx="39">
                  <c:v>10.95742120372738</c:v>
                </c:pt>
                <c:pt idx="40">
                  <c:v>10.163275570934376</c:v>
                </c:pt>
                <c:pt idx="41">
                  <c:v>9.5289479337960561</c:v>
                </c:pt>
                <c:pt idx="42">
                  <c:v>9.024719986172979</c:v>
                </c:pt>
                <c:pt idx="43">
                  <c:v>8.6284393260795991</c:v>
                </c:pt>
                <c:pt idx="44">
                  <c:v>8.3234112934367204</c:v>
                </c:pt>
                <c:pt idx="45">
                  <c:v>8.0660873758046918</c:v>
                </c:pt>
                <c:pt idx="46">
                  <c:v>7.9190434012441644</c:v>
                </c:pt>
                <c:pt idx="47">
                  <c:v>7.8230874202143452</c:v>
                </c:pt>
                <c:pt idx="48">
                  <c:v>7.8003317975989983</c:v>
                </c:pt>
                <c:pt idx="49">
                  <c:v>7.8443808316950046</c:v>
                </c:pt>
                <c:pt idx="50">
                  <c:v>7.9506836076161038</c:v>
                </c:pt>
                <c:pt idx="51">
                  <c:v>8.1445835626859608</c:v>
                </c:pt>
                <c:pt idx="52">
                  <c:v>8.3757900133065739</c:v>
                </c:pt>
                <c:pt idx="53">
                  <c:v>8.7098907679597009</c:v>
                </c:pt>
                <c:pt idx="54">
                  <c:v>9.1197715432601836</c:v>
                </c:pt>
                <c:pt idx="55">
                  <c:v>9.6085423979956541</c:v>
                </c:pt>
                <c:pt idx="56">
                  <c:v>10.181194031648419</c:v>
                </c:pt>
                <c:pt idx="57">
                  <c:v>10.934418869573157</c:v>
                </c:pt>
                <c:pt idx="58">
                  <c:v>11.710947893194882</c:v>
                </c:pt>
                <c:pt idx="59">
                  <c:v>12.719720813585385</c:v>
                </c:pt>
                <c:pt idx="60">
                  <c:v>13.890545133809962</c:v>
                </c:pt>
                <c:pt idx="61">
                  <c:v>15.246007832524917</c:v>
                </c:pt>
                <c:pt idx="62">
                  <c:v>16.997975091472551</c:v>
                </c:pt>
                <c:pt idx="63">
                  <c:v>19.03736502925064</c:v>
                </c:pt>
                <c:pt idx="64">
                  <c:v>21.377157196393945</c:v>
                </c:pt>
                <c:pt idx="65">
                  <c:v>23.987256618930715</c:v>
                </c:pt>
                <c:pt idx="66">
                  <c:v>26.751555779472444</c:v>
                </c:pt>
                <c:pt idx="67">
                  <c:v>29.666837272905202</c:v>
                </c:pt>
                <c:pt idx="68">
                  <c:v>31.938924888518738</c:v>
                </c:pt>
                <c:pt idx="69">
                  <c:v>33.034708493505512</c:v>
                </c:pt>
                <c:pt idx="70">
                  <c:v>32.753382620330669</c:v>
                </c:pt>
                <c:pt idx="71">
                  <c:v>31.197533090206829</c:v>
                </c:pt>
                <c:pt idx="72">
                  <c:v>28.966476906413554</c:v>
                </c:pt>
                <c:pt idx="73">
                  <c:v>26.59302241683746</c:v>
                </c:pt>
                <c:pt idx="74">
                  <c:v>24.191082796771866</c:v>
                </c:pt>
                <c:pt idx="75">
                  <c:v>22.240587184928607</c:v>
                </c:pt>
                <c:pt idx="76">
                  <c:v>20.428856009177824</c:v>
                </c:pt>
                <c:pt idx="77">
                  <c:v>18.791223112008268</c:v>
                </c:pt>
                <c:pt idx="78">
                  <c:v>17.425018366318046</c:v>
                </c:pt>
                <c:pt idx="79">
                  <c:v>16.278678874004289</c:v>
                </c:pt>
                <c:pt idx="80">
                  <c:v>15.309192717302942</c:v>
                </c:pt>
                <c:pt idx="81">
                  <c:v>14.427883920031272</c:v>
                </c:pt>
                <c:pt idx="82">
                  <c:v>13.677425394186022</c:v>
                </c:pt>
                <c:pt idx="83">
                  <c:v>13.032505247738362</c:v>
                </c:pt>
                <c:pt idx="84">
                  <c:v>12.438956298137459</c:v>
                </c:pt>
                <c:pt idx="85">
                  <c:v>11.924908427939883</c:v>
                </c:pt>
                <c:pt idx="86">
                  <c:v>11.476136982273456</c:v>
                </c:pt>
                <c:pt idx="87">
                  <c:v>11.058427131458336</c:v>
                </c:pt>
                <c:pt idx="88">
                  <c:v>10.671154008570653</c:v>
                </c:pt>
                <c:pt idx="89">
                  <c:v>10.348698202220451</c:v>
                </c:pt>
                <c:pt idx="90">
                  <c:v>10.045717636290291</c:v>
                </c:pt>
                <c:pt idx="91">
                  <c:v>9.7620885384533658</c:v>
                </c:pt>
                <c:pt idx="92">
                  <c:v>9.5098729991099571</c:v>
                </c:pt>
                <c:pt idx="93">
                  <c:v>9.2843478647078861</c:v>
                </c:pt>
                <c:pt idx="94">
                  <c:v>9.0715769268932966</c:v>
                </c:pt>
                <c:pt idx="95">
                  <c:v>8.8804734223878814</c:v>
                </c:pt>
                <c:pt idx="96">
                  <c:v>8.6998596979372582</c:v>
                </c:pt>
                <c:pt idx="97">
                  <c:v>8.5369723065202709</c:v>
                </c:pt>
                <c:pt idx="98">
                  <c:v>8.3827710133391804</c:v>
                </c:pt>
                <c:pt idx="99">
                  <c:v>8.2431783452616099</c:v>
                </c:pt>
                <c:pt idx="100">
                  <c:v>8.1108254813723075</c:v>
                </c:pt>
                <c:pt idx="101">
                  <c:v>8.0056452570836871</c:v>
                </c:pt>
                <c:pt idx="102">
                  <c:v>7.8629046512656462</c:v>
                </c:pt>
                <c:pt idx="103">
                  <c:v>7.7765494086759723</c:v>
                </c:pt>
                <c:pt idx="104">
                  <c:v>7.6584773379478017</c:v>
                </c:pt>
                <c:pt idx="105">
                  <c:v>7.5865434761238211</c:v>
                </c:pt>
                <c:pt idx="106">
                  <c:v>7.4875609571946233</c:v>
                </c:pt>
                <c:pt idx="107">
                  <c:v>7.4268937482923389</c:v>
                </c:pt>
                <c:pt idx="108">
                  <c:v>7.342954133676356</c:v>
                </c:pt>
                <c:pt idx="109">
                  <c:v>7.2665470077421057</c:v>
                </c:pt>
                <c:pt idx="110">
                  <c:v>7.1967649420531821</c:v>
                </c:pt>
                <c:pt idx="111">
                  <c:v>7.1328369006549721</c:v>
                </c:pt>
                <c:pt idx="112">
                  <c:v>7.0741038520010591</c:v>
                </c:pt>
                <c:pt idx="113">
                  <c:v>7.0199993991012075</c:v>
                </c:pt>
                <c:pt idx="114">
                  <c:v>6.970034268032161</c:v>
                </c:pt>
                <c:pt idx="115">
                  <c:v>6.9237837906482103</c:v>
                </c:pt>
                <c:pt idx="116">
                  <c:v>6.8672617032204206</c:v>
                </c:pt>
                <c:pt idx="117">
                  <c:v>6.8283176267216401</c:v>
                </c:pt>
                <c:pt idx="118">
                  <c:v>6.7920217220342156</c:v>
                </c:pt>
                <c:pt idx="119">
                  <c:v>6.7473337117080128</c:v>
                </c:pt>
                <c:pt idx="120">
                  <c:v>6.7163258001620516</c:v>
                </c:pt>
                <c:pt idx="121">
                  <c:v>6.677978116893688</c:v>
                </c:pt>
                <c:pt idx="122">
                  <c:v>6.6427094900470989</c:v>
                </c:pt>
                <c:pt idx="123">
                  <c:v>6.6101915239147004</c:v>
                </c:pt>
                <c:pt idx="124">
                  <c:v>6.5801392862090227</c:v>
                </c:pt>
                <c:pt idx="125">
                  <c:v>6.5523044765105931</c:v>
                </c:pt>
                <c:pt idx="126">
                  <c:v>6.5264698313040119</c:v>
                </c:pt>
                <c:pt idx="127">
                  <c:v>6.5024445136078279</c:v>
                </c:pt>
                <c:pt idx="128">
                  <c:v>6.4747028324929072</c:v>
                </c:pt>
                <c:pt idx="129">
                  <c:v>6.4541627331266955</c:v>
                </c:pt>
                <c:pt idx="130">
                  <c:v>6.4303436436399322</c:v>
                </c:pt>
                <c:pt idx="131">
                  <c:v>6.4126359018447756</c:v>
                </c:pt>
                <c:pt idx="132">
                  <c:v>6.3920227182141875</c:v>
                </c:pt>
                <c:pt idx="133">
                  <c:v>6.3729410708332512</c:v>
                </c:pt>
                <c:pt idx="134">
                  <c:v>6.3552407401797053</c:v>
                </c:pt>
                <c:pt idx="135">
                  <c:v>6.3387897154751087</c:v>
                </c:pt>
                <c:pt idx="136">
                  <c:v>6.3234715797208425</c:v>
                </c:pt>
                <c:pt idx="137">
                  <c:v>6.309183326770345</c:v>
                </c:pt>
                <c:pt idx="138">
                  <c:v>6.2932688619324901</c:v>
                </c:pt>
                <c:pt idx="139">
                  <c:v>6.2809385664009092</c:v>
                </c:pt>
                <c:pt idx="140">
                  <c:v>6.2671539744395437</c:v>
                </c:pt>
                <c:pt idx="141">
                  <c:v>6.2543708956177433</c:v>
                </c:pt>
                <c:pt idx="142">
                  <c:v>6.2424936197082213</c:v>
                </c:pt>
                <c:pt idx="143">
                  <c:v>6.2314377078564318</c:v>
                </c:pt>
                <c:pt idx="144">
                  <c:v>6.2211284232942958</c:v>
                </c:pt>
                <c:pt idx="145">
                  <c:v>6.2099564700862881</c:v>
                </c:pt>
                <c:pt idx="146">
                  <c:v>6.2010468972973873</c:v>
                </c:pt>
                <c:pt idx="147">
                  <c:v>6.191357102972769</c:v>
                </c:pt>
                <c:pt idx="148">
                  <c:v>6.1823570057240946</c:v>
                </c:pt>
                <c:pt idx="149">
                  <c:v>6.1739821786338611</c:v>
                </c:pt>
                <c:pt idx="150">
                  <c:v>6.1661755976282091</c:v>
                </c:pt>
                <c:pt idx="151">
                  <c:v>6.1578849203086756</c:v>
                </c:pt>
                <c:pt idx="152">
                  <c:v>6.151132622878027</c:v>
                </c:pt>
                <c:pt idx="153">
                  <c:v>6.1439363453561775</c:v>
                </c:pt>
                <c:pt idx="154">
                  <c:v>6.1372452482693056</c:v>
                </c:pt>
                <c:pt idx="155">
                  <c:v>6.1310128574336105</c:v>
                </c:pt>
                <c:pt idx="156">
                  <c:v>6.1251979510936971</c:v>
                </c:pt>
                <c:pt idx="157">
                  <c:v>6.1191097058472117</c:v>
                </c:pt>
                <c:pt idx="158">
                  <c:v>6.1140651097496201</c:v>
                </c:pt>
                <c:pt idx="159">
                  <c:v>6.1087656379222111</c:v>
                </c:pt>
                <c:pt idx="160">
                  <c:v>6.1038288249917558</c:v>
                </c:pt>
                <c:pt idx="161">
                  <c:v>6.0992221735213308</c:v>
                </c:pt>
                <c:pt idx="162">
                  <c:v>6.0944558284487949</c:v>
                </c:pt>
                <c:pt idx="163">
                  <c:v>6.0900262578484545</c:v>
                </c:pt>
                <c:pt idx="164">
                  <c:v>6.0859023440654312</c:v>
                </c:pt>
                <c:pt idx="165">
                  <c:v>6.0820564951345624</c:v>
                </c:pt>
                <c:pt idx="166">
                  <c:v>6.0784641744503976</c:v>
                </c:pt>
                <c:pt idx="167">
                  <c:v>6.0747794041403793</c:v>
                </c:pt>
                <c:pt idx="168">
                  <c:v>6.0713490743205032</c:v>
                </c:pt>
                <c:pt idx="169">
                  <c:v>6.0681502149088731</c:v>
                </c:pt>
                <c:pt idx="170">
                  <c:v>6.0651623980916893</c:v>
                </c:pt>
                <c:pt idx="171">
                  <c:v>6.0621223017699872</c:v>
                </c:pt>
                <c:pt idx="172">
                  <c:v>6.0592906733803762</c:v>
                </c:pt>
                <c:pt idx="173">
                  <c:v>6.0566488304070072</c:v>
                </c:pt>
                <c:pt idx="174">
                  <c:v>6.0539817572572092</c:v>
                </c:pt>
                <c:pt idx="175">
                  <c:v>6.0516839532498867</c:v>
                </c:pt>
                <c:pt idx="176">
                  <c:v>6.0493567698837563</c:v>
                </c:pt>
                <c:pt idx="177">
                  <c:v>6.0470224649353526</c:v>
                </c:pt>
                <c:pt idx="178">
                  <c:v>6.0448502675535778</c:v>
                </c:pt>
                <c:pt idx="179">
                  <c:v>6.0428254784590694</c:v>
                </c:pt>
                <c:pt idx="180">
                  <c:v>6.0409350305413732</c:v>
                </c:pt>
                <c:pt idx="181">
                  <c:v>6.0390454203897006</c:v>
                </c:pt>
                <c:pt idx="182">
                  <c:v>6.0372839173495301</c:v>
                </c:pt>
                <c:pt idx="183">
                  <c:v>6.0356391788080055</c:v>
                </c:pt>
                <c:pt idx="184">
                  <c:v>6.0340021181172778</c:v>
                </c:pt>
                <c:pt idx="185">
                  <c:v>6.0324754848203579</c:v>
                </c:pt>
                <c:pt idx="186">
                  <c:v>6.0310495517958227</c:v>
                </c:pt>
                <c:pt idx="187">
                  <c:v>6.0296351456262771</c:v>
                </c:pt>
                <c:pt idx="188">
                  <c:v>6.0282404859801781</c:v>
                </c:pt>
                <c:pt idx="189">
                  <c:v>6.0270118883003416</c:v>
                </c:pt>
                <c:pt idx="190">
                  <c:v>6.0257965049420292</c:v>
                </c:pt>
                <c:pt idx="191">
                  <c:v>6.0246005875722455</c:v>
                </c:pt>
                <c:pt idx="192">
                  <c:v>6.0234860362115468</c:v>
                </c:pt>
                <c:pt idx="193">
                  <c:v>6.022445626084636</c:v>
                </c:pt>
                <c:pt idx="194">
                  <c:v>6.0214234859660527</c:v>
                </c:pt>
                <c:pt idx="195">
                  <c:v>6.0204696747350024</c:v>
                </c:pt>
                <c:pt idx="196">
                  <c:v>6.0195351964419261</c:v>
                </c:pt>
                <c:pt idx="197">
                  <c:v>6.0186633336216886</c:v>
                </c:pt>
                <c:pt idx="198">
                  <c:v>6.0178111534157388</c:v>
                </c:pt>
                <c:pt idx="199">
                  <c:v>6.0170160806001514</c:v>
                </c:pt>
                <c:pt idx="200">
                  <c:v>6.0162405135750925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579-4F49-9272-1C22FF394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208"/>
        <c:axId val="1924051936"/>
      </c:scatterChart>
      <c:valAx>
        <c:axId val="9226208"/>
        <c:scaling>
          <c:logBase val="10"/>
          <c:orientation val="minMax"/>
          <c:max val="1000"/>
          <c:min val="10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051936"/>
        <c:crosses val="autoZero"/>
        <c:crossBetween val="midCat"/>
      </c:valAx>
      <c:valAx>
        <c:axId val="1924051936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Impedance  [Ohm]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20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1" r="1" t="1" header="0" footer="0"/>
    <c:pageSetup orientation="landscape" horizontalDpi="-3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15</xdr:col>
      <xdr:colOff>371475</xdr:colOff>
      <xdr:row>39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6CA6F2-0FEB-4D0E-A613-DB64134DB8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16</xdr:col>
      <xdr:colOff>0</xdr:colOff>
      <xdr:row>8</xdr:row>
      <xdr:rowOff>0</xdr:rowOff>
    </xdr:from>
    <xdr:to>
      <xdr:col>27</xdr:col>
      <xdr:colOff>371475</xdr:colOff>
      <xdr:row>39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2DE370-42C0-4087-BD17-37F47CA4DD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41</xdr:col>
      <xdr:colOff>0</xdr:colOff>
      <xdr:row>8</xdr:row>
      <xdr:rowOff>0</xdr:rowOff>
    </xdr:from>
    <xdr:to>
      <xdr:col>54</xdr:col>
      <xdr:colOff>304800</xdr:colOff>
      <xdr:row>39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96B0A8-BE7E-4468-8B38-1C086F5F8D8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41</xdr:row>
      <xdr:rowOff>0</xdr:rowOff>
    </xdr:from>
    <xdr:to>
      <xdr:col>15</xdr:col>
      <xdr:colOff>371475</xdr:colOff>
      <xdr:row>72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3E58DCA-F431-4E43-A227-0F9991EC70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16</xdr:col>
      <xdr:colOff>0</xdr:colOff>
      <xdr:row>41</xdr:row>
      <xdr:rowOff>0</xdr:rowOff>
    </xdr:from>
    <xdr:to>
      <xdr:col>27</xdr:col>
      <xdr:colOff>371475</xdr:colOff>
      <xdr:row>72</xdr:row>
      <xdr:rowOff>38100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7715ADC-75B3-463E-9DC4-8E8CF8C873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3AA99-E13B-4DBD-BEFD-2F3B02566724}">
  <sheetPr>
    <pageSetUpPr fitToPage="1"/>
  </sheetPr>
  <dimension ref="A2:AJ251"/>
  <sheetViews>
    <sheetView tabSelected="1" topLeftCell="A2" zoomScaleNormal="100" workbookViewId="0">
      <selection activeCell="H7" sqref="H7"/>
    </sheetView>
  </sheetViews>
  <sheetFormatPr defaultRowHeight="15" x14ac:dyDescent="0.25"/>
  <cols>
    <col min="1" max="1" width="2.7109375" customWidth="1"/>
    <col min="2" max="2" width="31.7109375" style="4" customWidth="1"/>
    <col min="3" max="10" width="10.7109375" customWidth="1"/>
    <col min="11" max="11" width="10.7109375" style="11" customWidth="1"/>
    <col min="12" max="15" width="10.7109375" customWidth="1"/>
    <col min="16" max="17" width="10.7109375" style="8" customWidth="1"/>
    <col min="18" max="18" width="10.7109375" style="11" customWidth="1"/>
    <col min="19" max="23" width="10.7109375" customWidth="1"/>
    <col min="24" max="28" width="10.7109375" style="4" customWidth="1"/>
    <col min="29" max="30" width="10.7109375" style="5" customWidth="1"/>
    <col min="31" max="31" width="10.7109375" style="4" customWidth="1"/>
    <col min="32" max="32" width="10.7109375" style="11" customWidth="1"/>
    <col min="33" max="33" width="9.140625" style="11"/>
  </cols>
  <sheetData>
    <row r="2" spans="1:33" ht="26.25" x14ac:dyDescent="0.4">
      <c r="B2" s="76" t="s">
        <v>58</v>
      </c>
    </row>
    <row r="4" spans="1:33" s="90" customFormat="1" ht="30" customHeight="1" x14ac:dyDescent="0.25">
      <c r="A4" s="84"/>
      <c r="B4" s="100" t="s">
        <v>65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86"/>
      <c r="S4" s="86"/>
      <c r="T4" s="86"/>
      <c r="U4" s="86"/>
      <c r="V4" s="86"/>
      <c r="W4" s="86"/>
      <c r="X4" s="86"/>
      <c r="Y4" s="86"/>
      <c r="Z4" s="86"/>
      <c r="AA4" s="87"/>
      <c r="AB4" s="87"/>
      <c r="AC4" s="88"/>
      <c r="AD4" s="88"/>
      <c r="AE4" s="87"/>
      <c r="AF4" s="89"/>
      <c r="AG4" s="89"/>
    </row>
    <row r="5" spans="1:33" x14ac:dyDescent="0.25">
      <c r="E5" s="78"/>
    </row>
    <row r="6" spans="1:33" x14ac:dyDescent="0.25">
      <c r="B6" s="6" t="s">
        <v>66</v>
      </c>
    </row>
    <row r="7" spans="1:33" x14ac:dyDescent="0.25">
      <c r="B7" s="91" t="s">
        <v>67</v>
      </c>
      <c r="K7"/>
      <c r="L7" s="11"/>
      <c r="M7" s="11"/>
      <c r="N7" s="11"/>
      <c r="O7" s="11"/>
    </row>
    <row r="8" spans="1:33" ht="15" customHeight="1" x14ac:dyDescent="0.3">
      <c r="I8" s="12"/>
    </row>
    <row r="9" spans="1:33" ht="15" customHeight="1" x14ac:dyDescent="0.25">
      <c r="B9" s="13" t="s">
        <v>2</v>
      </c>
    </row>
    <row r="10" spans="1:33" ht="15" customHeight="1" x14ac:dyDescent="0.25">
      <c r="B10" s="6" t="s">
        <v>3</v>
      </c>
      <c r="C10" s="3">
        <v>1.204</v>
      </c>
      <c r="D10" s="3"/>
      <c r="E10" s="3"/>
      <c r="F10" s="3"/>
      <c r="G10" s="3"/>
      <c r="H10" s="3"/>
    </row>
    <row r="11" spans="1:33" ht="15" customHeight="1" x14ac:dyDescent="0.25">
      <c r="B11" s="6" t="s">
        <v>4</v>
      </c>
      <c r="C11" s="3">
        <v>343.2</v>
      </c>
      <c r="D11" s="3"/>
      <c r="E11" s="3"/>
      <c r="F11" s="3"/>
      <c r="G11" s="3"/>
      <c r="H11" s="3"/>
    </row>
    <row r="12" spans="1:33" ht="15" customHeight="1" x14ac:dyDescent="0.25">
      <c r="C12" s="3"/>
      <c r="D12" s="3"/>
      <c r="E12" s="3"/>
      <c r="F12" s="3"/>
      <c r="G12" s="3"/>
      <c r="H12" s="3"/>
    </row>
    <row r="13" spans="1:33" ht="15" customHeight="1" x14ac:dyDescent="0.25">
      <c r="B13" s="13" t="s">
        <v>5</v>
      </c>
      <c r="C13" s="3"/>
      <c r="D13" s="3"/>
      <c r="E13" s="3"/>
      <c r="F13" s="3"/>
      <c r="G13" s="3"/>
      <c r="H13" s="3"/>
    </row>
    <row r="14" spans="1:33" ht="15" customHeight="1" x14ac:dyDescent="0.25">
      <c r="B14" s="6" t="s">
        <v>6</v>
      </c>
      <c r="C14" s="92">
        <v>2.24E-2</v>
      </c>
      <c r="D14" s="3"/>
      <c r="E14" s="3"/>
      <c r="F14" s="3"/>
      <c r="G14" s="3"/>
      <c r="H14" s="3"/>
    </row>
    <row r="15" spans="1:33" ht="15" customHeight="1" x14ac:dyDescent="0.25">
      <c r="B15" s="6" t="s">
        <v>7</v>
      </c>
      <c r="C15" s="93">
        <v>9.4399999999999998E-2</v>
      </c>
      <c r="D15" s="7"/>
      <c r="E15" s="7"/>
      <c r="F15" s="7"/>
      <c r="G15" s="7"/>
      <c r="H15" s="7"/>
    </row>
    <row r="16" spans="1:33" ht="15" customHeight="1" x14ac:dyDescent="0.25">
      <c r="B16" s="6" t="s">
        <v>8</v>
      </c>
      <c r="C16" s="94">
        <v>3359</v>
      </c>
      <c r="D16" s="5"/>
      <c r="E16" s="5"/>
      <c r="F16" s="5"/>
      <c r="G16" s="5"/>
      <c r="H16" s="5"/>
    </row>
    <row r="17" spans="2:36" ht="15" customHeight="1" x14ac:dyDescent="0.25">
      <c r="B17" s="6" t="s">
        <v>9</v>
      </c>
      <c r="C17" s="95">
        <v>5.94</v>
      </c>
      <c r="D17" s="2"/>
      <c r="E17" s="2"/>
      <c r="F17" s="2"/>
      <c r="G17" s="2"/>
      <c r="H17" s="2"/>
    </row>
    <row r="18" spans="2:36" ht="15" customHeight="1" x14ac:dyDescent="0.25">
      <c r="B18" s="6" t="s">
        <v>10</v>
      </c>
      <c r="C18" s="95">
        <v>15.11</v>
      </c>
      <c r="D18" s="2"/>
      <c r="E18" s="2"/>
      <c r="F18" s="2"/>
      <c r="G18" s="2"/>
      <c r="H18" s="2"/>
    </row>
    <row r="19" spans="2:36" s="4" customFormat="1" ht="15" customHeight="1" x14ac:dyDescent="0.25">
      <c r="B19" s="6" t="s">
        <v>11</v>
      </c>
      <c r="C19" s="95">
        <v>6</v>
      </c>
      <c r="D19" s="2"/>
      <c r="E19" s="2"/>
      <c r="F19" s="2"/>
      <c r="G19" s="2"/>
      <c r="H19" s="2"/>
      <c r="I19"/>
      <c r="J19"/>
      <c r="K19" s="11"/>
      <c r="L19"/>
      <c r="M19"/>
      <c r="N19"/>
      <c r="O19"/>
      <c r="P19" s="8"/>
      <c r="Q19" s="8"/>
      <c r="R19" s="11"/>
      <c r="S19"/>
      <c r="T19"/>
      <c r="U19"/>
      <c r="V19"/>
      <c r="W19"/>
      <c r="AC19" s="5"/>
      <c r="AD19" s="5"/>
      <c r="AF19" s="11"/>
      <c r="AG19" s="11"/>
      <c r="AH19"/>
      <c r="AI19"/>
      <c r="AJ19"/>
    </row>
    <row r="20" spans="2:36" s="4" customFormat="1" ht="15" customHeight="1" x14ac:dyDescent="0.25">
      <c r="B20" s="6" t="s">
        <v>12</v>
      </c>
      <c r="C20" s="93">
        <v>0</v>
      </c>
      <c r="D20" s="2"/>
      <c r="E20" s="2"/>
      <c r="F20" s="2"/>
      <c r="G20" s="2"/>
      <c r="H20" s="2"/>
      <c r="I20"/>
      <c r="J20"/>
      <c r="K20" s="11"/>
      <c r="L20"/>
      <c r="M20"/>
      <c r="N20"/>
      <c r="O20"/>
      <c r="P20" s="8"/>
      <c r="Q20" s="8"/>
      <c r="R20" s="11"/>
      <c r="S20"/>
      <c r="T20"/>
      <c r="U20"/>
      <c r="V20"/>
      <c r="W20"/>
      <c r="AC20" s="5"/>
      <c r="AD20" s="5"/>
      <c r="AF20" s="11"/>
      <c r="AG20" s="11"/>
      <c r="AH20"/>
      <c r="AI20"/>
      <c r="AJ20"/>
    </row>
    <row r="21" spans="2:36" s="4" customFormat="1" ht="15" customHeight="1" x14ac:dyDescent="0.25">
      <c r="B21" s="6"/>
      <c r="I21"/>
      <c r="J21"/>
      <c r="K21" s="11"/>
      <c r="L21"/>
      <c r="M21"/>
      <c r="N21"/>
      <c r="O21"/>
      <c r="P21" s="8"/>
      <c r="Q21" s="8"/>
      <c r="R21" s="11"/>
      <c r="S21"/>
      <c r="T21"/>
      <c r="U21"/>
      <c r="V21"/>
      <c r="W21"/>
      <c r="AC21" s="5"/>
      <c r="AD21" s="5"/>
      <c r="AF21" s="11"/>
      <c r="AG21" s="11"/>
      <c r="AH21"/>
      <c r="AI21"/>
      <c r="AJ21"/>
    </row>
    <row r="22" spans="2:36" s="5" customFormat="1" ht="15" customHeight="1" x14ac:dyDescent="0.25">
      <c r="B22" s="13" t="s">
        <v>13</v>
      </c>
      <c r="C22" s="4"/>
      <c r="D22" s="4"/>
      <c r="E22" s="4"/>
      <c r="F22" s="4"/>
      <c r="G22" s="4"/>
      <c r="H22" s="4"/>
      <c r="I22"/>
      <c r="J22"/>
      <c r="K22" s="11"/>
      <c r="L22"/>
      <c r="M22"/>
      <c r="N22"/>
      <c r="O22"/>
      <c r="P22" s="8"/>
      <c r="Q22" s="8"/>
      <c r="R22" s="11"/>
      <c r="S22"/>
      <c r="T22"/>
      <c r="U22"/>
      <c r="V22"/>
      <c r="W22"/>
      <c r="X22" s="4"/>
      <c r="Y22" s="4"/>
      <c r="Z22" s="4"/>
      <c r="AA22" s="4"/>
      <c r="AB22" s="4"/>
      <c r="AE22" s="4"/>
      <c r="AF22" s="11"/>
      <c r="AG22" s="11"/>
      <c r="AH22"/>
      <c r="AI22"/>
      <c r="AJ22"/>
    </row>
    <row r="23" spans="2:36" s="5" customFormat="1" ht="15" customHeight="1" x14ac:dyDescent="0.25">
      <c r="B23" s="6" t="s">
        <v>14</v>
      </c>
      <c r="C23" s="93">
        <v>0.02</v>
      </c>
      <c r="D23" s="7"/>
      <c r="E23" s="7"/>
      <c r="F23" s="7"/>
      <c r="G23" s="7"/>
      <c r="H23" s="7"/>
      <c r="I23"/>
      <c r="J23"/>
      <c r="K23" s="11"/>
      <c r="L23"/>
      <c r="M23"/>
      <c r="N23"/>
      <c r="O23"/>
      <c r="P23" s="8"/>
      <c r="Q23" s="8"/>
      <c r="R23" s="11"/>
      <c r="S23"/>
      <c r="T23"/>
      <c r="U23"/>
      <c r="V23"/>
      <c r="W23"/>
      <c r="X23" s="4"/>
      <c r="Y23" s="4"/>
      <c r="Z23" s="4"/>
      <c r="AA23" s="4"/>
      <c r="AB23" s="4"/>
      <c r="AE23" s="4"/>
      <c r="AF23" s="11"/>
      <c r="AG23" s="11"/>
      <c r="AH23"/>
      <c r="AI23"/>
      <c r="AJ23"/>
    </row>
    <row r="24" spans="2:36" s="5" customFormat="1" ht="15" customHeight="1" x14ac:dyDescent="0.25">
      <c r="B24" s="6" t="s">
        <v>15</v>
      </c>
      <c r="C24" s="96">
        <v>4.48E-2</v>
      </c>
      <c r="D24" s="14"/>
      <c r="E24" s="14"/>
      <c r="F24" s="14"/>
      <c r="G24" s="14"/>
      <c r="H24" s="14"/>
      <c r="I24"/>
      <c r="J24"/>
      <c r="K24" s="11"/>
      <c r="L24"/>
      <c r="M24"/>
      <c r="N24"/>
      <c r="O24"/>
      <c r="P24" s="8"/>
      <c r="Q24" s="8"/>
      <c r="R24" s="11"/>
      <c r="S24"/>
      <c r="T24"/>
      <c r="U24"/>
      <c r="V24"/>
      <c r="W24"/>
      <c r="X24" s="4"/>
      <c r="Y24" s="4"/>
      <c r="Z24" s="4"/>
      <c r="AA24" s="4"/>
      <c r="AB24" s="4"/>
      <c r="AE24" s="4"/>
      <c r="AF24" s="11"/>
      <c r="AG24" s="11"/>
      <c r="AH24"/>
      <c r="AI24"/>
      <c r="AJ24"/>
    </row>
    <row r="25" spans="2:36" s="5" customFormat="1" ht="15" customHeight="1" x14ac:dyDescent="0.25">
      <c r="B25" s="6" t="s">
        <v>16</v>
      </c>
      <c r="C25" s="97">
        <v>1000</v>
      </c>
      <c r="D25" s="4"/>
      <c r="E25" s="4"/>
      <c r="F25" s="4"/>
      <c r="G25" s="4"/>
      <c r="H25" s="4"/>
      <c r="I25"/>
      <c r="J25"/>
      <c r="K25" s="11"/>
      <c r="L25"/>
      <c r="M25"/>
      <c r="N25"/>
      <c r="O25"/>
      <c r="P25" s="8"/>
      <c r="Q25" s="8"/>
      <c r="R25" s="11"/>
      <c r="S25"/>
      <c r="T25"/>
      <c r="U25"/>
      <c r="V25"/>
      <c r="W25"/>
      <c r="X25" s="4"/>
      <c r="Y25" s="4"/>
      <c r="Z25" s="4"/>
      <c r="AA25" s="4"/>
      <c r="AB25" s="4"/>
      <c r="AE25" s="4"/>
      <c r="AF25" s="11"/>
      <c r="AG25" s="11"/>
      <c r="AH25"/>
      <c r="AI25"/>
      <c r="AJ25"/>
    </row>
    <row r="26" spans="2:36" s="5" customFormat="1" ht="15" customHeight="1" x14ac:dyDescent="0.25">
      <c r="B26" s="6" t="s">
        <v>17</v>
      </c>
      <c r="C26" s="95">
        <v>1</v>
      </c>
      <c r="D26" s="4"/>
      <c r="E26" s="4"/>
      <c r="F26" s="4"/>
      <c r="G26" s="4"/>
      <c r="H26" s="4"/>
      <c r="I26"/>
      <c r="J26"/>
      <c r="K26" s="11"/>
      <c r="L26"/>
      <c r="M26"/>
      <c r="N26"/>
      <c r="O26"/>
      <c r="P26" s="8"/>
      <c r="Q26" s="8"/>
      <c r="R26" s="11"/>
      <c r="S26"/>
      <c r="T26"/>
      <c r="U26"/>
      <c r="V26"/>
      <c r="W26"/>
      <c r="X26" s="4"/>
      <c r="Y26" s="4"/>
      <c r="Z26" s="4"/>
      <c r="AA26" s="4"/>
      <c r="AB26" s="4"/>
      <c r="AE26" s="4"/>
      <c r="AF26" s="11"/>
      <c r="AG26" s="11"/>
      <c r="AH26"/>
      <c r="AI26"/>
      <c r="AJ26"/>
    </row>
    <row r="27" spans="2:36" s="5" customFormat="1" ht="15" customHeight="1" x14ac:dyDescent="0.25">
      <c r="B27" s="6" t="s">
        <v>18</v>
      </c>
      <c r="C27" s="95">
        <v>30</v>
      </c>
      <c r="D27" s="4"/>
      <c r="E27" s="4"/>
      <c r="F27" s="4"/>
      <c r="G27" s="4"/>
      <c r="H27" s="4"/>
      <c r="I27" s="10"/>
      <c r="J27"/>
      <c r="K27" s="11"/>
      <c r="L27"/>
      <c r="M27"/>
      <c r="N27"/>
      <c r="O27"/>
      <c r="P27" s="8"/>
      <c r="Q27" s="8"/>
      <c r="R27" s="11"/>
      <c r="S27"/>
      <c r="T27"/>
      <c r="U27"/>
      <c r="V27"/>
      <c r="W27"/>
      <c r="X27" s="4"/>
      <c r="Y27" s="4"/>
      <c r="Z27" s="4"/>
      <c r="AA27" s="4"/>
      <c r="AB27" s="4"/>
      <c r="AE27" s="4"/>
      <c r="AF27" s="11"/>
      <c r="AG27" s="11"/>
      <c r="AH27"/>
      <c r="AI27"/>
      <c r="AJ27"/>
    </row>
    <row r="28" spans="2:36" s="5" customFormat="1" ht="15" customHeight="1" x14ac:dyDescent="0.3">
      <c r="B28" s="6" t="s">
        <v>19</v>
      </c>
      <c r="C28" s="98">
        <v>7</v>
      </c>
      <c r="D28" s="4"/>
      <c r="E28" s="4"/>
      <c r="F28" s="4"/>
      <c r="G28" s="4"/>
      <c r="H28" s="4"/>
      <c r="I28"/>
      <c r="J28"/>
      <c r="K28" s="15"/>
      <c r="L28"/>
      <c r="M28"/>
      <c r="N28"/>
      <c r="O28"/>
      <c r="P28" s="8"/>
      <c r="Q28" s="8"/>
      <c r="R28" s="11"/>
      <c r="S28"/>
      <c r="T28"/>
      <c r="U28"/>
      <c r="V28"/>
      <c r="W28"/>
      <c r="X28" s="4"/>
      <c r="Y28" s="4"/>
      <c r="Z28" s="4"/>
      <c r="AA28" s="4"/>
      <c r="AB28" s="16"/>
      <c r="AE28" s="4"/>
      <c r="AF28" s="11"/>
      <c r="AG28" s="11"/>
      <c r="AH28"/>
      <c r="AI28"/>
      <c r="AJ28"/>
    </row>
    <row r="29" spans="2:36" s="5" customFormat="1" ht="15" customHeight="1" x14ac:dyDescent="0.25">
      <c r="B29" s="6"/>
      <c r="C29" s="4"/>
      <c r="D29" s="4"/>
      <c r="E29" s="4"/>
      <c r="F29" s="4"/>
      <c r="G29" s="4"/>
      <c r="H29" s="4"/>
      <c r="I29"/>
      <c r="J29"/>
      <c r="K29" s="11"/>
      <c r="L29"/>
      <c r="M29"/>
      <c r="N29"/>
      <c r="O29"/>
      <c r="P29" s="8"/>
      <c r="Q29" s="8"/>
      <c r="R29" s="11"/>
      <c r="S29"/>
      <c r="T29"/>
      <c r="U29"/>
      <c r="V29"/>
      <c r="W29"/>
      <c r="X29" s="4"/>
      <c r="Y29" s="4"/>
      <c r="Z29" s="4"/>
      <c r="AA29" s="4"/>
      <c r="AB29" s="4"/>
      <c r="AE29" s="4"/>
      <c r="AF29" s="11"/>
      <c r="AG29" s="11"/>
      <c r="AH29"/>
      <c r="AI29"/>
      <c r="AJ29"/>
    </row>
    <row r="30" spans="2:36" s="5" customFormat="1" ht="15" customHeight="1" x14ac:dyDescent="0.25">
      <c r="B30" s="13" t="s">
        <v>20</v>
      </c>
      <c r="C30" s="4"/>
      <c r="D30" s="4"/>
      <c r="E30" s="4"/>
      <c r="F30" s="4"/>
      <c r="G30" s="4"/>
      <c r="H30" s="4"/>
      <c r="I30"/>
      <c r="J30"/>
      <c r="K30" s="11"/>
      <c r="L30"/>
      <c r="M30"/>
      <c r="N30"/>
      <c r="O30"/>
      <c r="P30" s="8"/>
      <c r="Q30" s="8"/>
      <c r="R30" s="11"/>
      <c r="S30"/>
      <c r="T30"/>
      <c r="U30"/>
      <c r="V30"/>
      <c r="W30"/>
      <c r="X30" s="4"/>
      <c r="Y30" s="4"/>
      <c r="Z30" s="4"/>
      <c r="AA30" s="4"/>
      <c r="AB30" s="4"/>
      <c r="AE30" s="4"/>
      <c r="AF30" s="11"/>
      <c r="AG30" s="11"/>
      <c r="AH30"/>
      <c r="AI30"/>
      <c r="AJ30"/>
    </row>
    <row r="31" spans="2:36" s="5" customFormat="1" ht="15" customHeight="1" x14ac:dyDescent="0.25">
      <c r="B31" s="6" t="s">
        <v>21</v>
      </c>
      <c r="C31" s="99">
        <v>31</v>
      </c>
      <c r="D31" s="4"/>
      <c r="E31" s="4"/>
      <c r="F31" s="4"/>
      <c r="G31" s="4"/>
      <c r="H31" s="4"/>
      <c r="I31"/>
      <c r="J31"/>
      <c r="K31" s="11"/>
      <c r="L31"/>
      <c r="M31"/>
      <c r="N31"/>
      <c r="O31"/>
      <c r="P31" s="8"/>
      <c r="Q31" s="8"/>
      <c r="R31" s="11"/>
      <c r="S31"/>
      <c r="T31"/>
      <c r="U31"/>
      <c r="V31"/>
      <c r="W31"/>
      <c r="X31" s="4"/>
      <c r="Y31" s="4"/>
      <c r="Z31" s="4"/>
      <c r="AA31" s="4"/>
      <c r="AB31" s="4"/>
      <c r="AE31" s="4"/>
      <c r="AF31" s="11"/>
      <c r="AG31" s="11"/>
      <c r="AH31"/>
      <c r="AI31"/>
      <c r="AJ31"/>
    </row>
    <row r="32" spans="2:36" s="11" customFormat="1" ht="15" customHeight="1" x14ac:dyDescent="0.25">
      <c r="B32" s="6"/>
      <c r="C32" s="1"/>
      <c r="D32" s="14"/>
      <c r="E32" s="14"/>
      <c r="F32" s="14"/>
      <c r="G32" s="14"/>
      <c r="H32" s="14"/>
      <c r="I32"/>
      <c r="J32"/>
      <c r="L32"/>
      <c r="M32"/>
      <c r="N32"/>
      <c r="O32"/>
      <c r="P32" s="8"/>
      <c r="Q32" s="8"/>
      <c r="S32"/>
      <c r="T32"/>
      <c r="U32"/>
      <c r="V32"/>
      <c r="W32"/>
      <c r="X32" s="4"/>
      <c r="Y32" s="4"/>
      <c r="Z32" s="4"/>
      <c r="AA32" s="4"/>
      <c r="AB32" s="4"/>
      <c r="AC32" s="5"/>
      <c r="AD32" s="5"/>
      <c r="AE32" s="4"/>
      <c r="AH32"/>
      <c r="AI32"/>
      <c r="AJ32"/>
    </row>
    <row r="33" spans="2:36" s="11" customFormat="1" ht="15" customHeight="1" x14ac:dyDescent="0.25">
      <c r="B33" s="13" t="s">
        <v>22</v>
      </c>
      <c r="C33" s="3"/>
      <c r="D33" s="17"/>
      <c r="E33" s="17"/>
      <c r="F33" s="17"/>
      <c r="G33" s="17"/>
      <c r="H33" s="17"/>
      <c r="I33"/>
      <c r="J33"/>
      <c r="L33"/>
      <c r="M33"/>
      <c r="N33"/>
      <c r="O33"/>
      <c r="P33" s="8"/>
      <c r="Q33" s="8"/>
      <c r="S33"/>
      <c r="T33"/>
      <c r="U33"/>
      <c r="V33"/>
      <c r="W33"/>
      <c r="X33" s="4"/>
      <c r="Y33" s="4"/>
      <c r="Z33" s="4"/>
      <c r="AA33" s="4"/>
      <c r="AB33" s="4"/>
      <c r="AC33" s="5"/>
      <c r="AD33" s="5"/>
      <c r="AE33" s="4"/>
      <c r="AH33"/>
      <c r="AI33"/>
      <c r="AJ33"/>
    </row>
    <row r="34" spans="2:36" s="11" customFormat="1" ht="15" customHeight="1" x14ac:dyDescent="0.25">
      <c r="B34" s="6" t="s">
        <v>60</v>
      </c>
      <c r="C34" s="4">
        <f>(1/(2*PI()))*SQRT(C16/C15)</f>
        <v>30.021966527715023</v>
      </c>
      <c r="D34" s="14"/>
      <c r="E34" s="14"/>
      <c r="F34" s="14"/>
      <c r="G34" s="3"/>
      <c r="H34" s="14"/>
      <c r="I34"/>
      <c r="J34"/>
      <c r="L34"/>
      <c r="M34"/>
      <c r="N34"/>
      <c r="O34"/>
      <c r="P34" s="8"/>
      <c r="Q34" s="8"/>
      <c r="S34"/>
      <c r="T34"/>
      <c r="U34"/>
      <c r="V34"/>
      <c r="W34"/>
      <c r="X34" s="4"/>
      <c r="Y34" s="4"/>
      <c r="Z34" s="4"/>
      <c r="AA34" s="4"/>
      <c r="AB34" s="4"/>
      <c r="AC34" s="5"/>
      <c r="AD34" s="5"/>
      <c r="AE34" s="4"/>
      <c r="AH34"/>
      <c r="AI34"/>
      <c r="AJ34"/>
    </row>
    <row r="35" spans="2:36" s="11" customFormat="1" ht="15" customHeight="1" x14ac:dyDescent="0.25">
      <c r="B35" s="18" t="s">
        <v>23</v>
      </c>
      <c r="C35" s="19">
        <f>C19*SQRT(C15*C16)/C18^2</f>
        <v>0.46796494418838092</v>
      </c>
      <c r="D35" s="17"/>
      <c r="E35" s="17"/>
      <c r="F35" s="17"/>
      <c r="G35" s="17"/>
      <c r="H35" s="17"/>
      <c r="I35"/>
      <c r="J35"/>
      <c r="L35"/>
      <c r="M35"/>
      <c r="N35"/>
      <c r="O35"/>
      <c r="P35" s="8"/>
      <c r="Q35" s="8"/>
      <c r="S35"/>
      <c r="T35"/>
      <c r="U35"/>
      <c r="V35"/>
      <c r="W35"/>
      <c r="X35" s="4"/>
      <c r="Y35" s="4"/>
      <c r="Z35" s="4"/>
      <c r="AA35" s="4"/>
      <c r="AB35" s="4"/>
      <c r="AC35" s="5"/>
      <c r="AD35" s="5"/>
      <c r="AE35" s="4"/>
      <c r="AH35"/>
      <c r="AI35"/>
      <c r="AJ35"/>
    </row>
    <row r="36" spans="2:36" s="11" customFormat="1" ht="15" customHeight="1" x14ac:dyDescent="0.25">
      <c r="B36" s="6" t="s">
        <v>24</v>
      </c>
      <c r="C36" s="2">
        <f>SQRT(C15*C16)/C17</f>
        <v>2.9978131070154892</v>
      </c>
      <c r="D36" s="14"/>
      <c r="E36" s="14"/>
      <c r="F36" s="14"/>
      <c r="G36" s="14"/>
      <c r="H36" s="14"/>
      <c r="I36"/>
      <c r="J36"/>
      <c r="L36"/>
      <c r="M36"/>
      <c r="N36"/>
      <c r="O36"/>
      <c r="P36" s="8"/>
      <c r="Q36" s="8"/>
      <c r="S36"/>
      <c r="T36"/>
      <c r="U36"/>
      <c r="V36"/>
      <c r="W36"/>
      <c r="X36" s="4"/>
      <c r="Y36" s="4"/>
      <c r="Z36" s="4"/>
      <c r="AA36" s="4"/>
      <c r="AB36" s="4"/>
      <c r="AC36" s="5"/>
      <c r="AD36" s="5"/>
      <c r="AE36" s="4"/>
      <c r="AH36"/>
      <c r="AI36"/>
      <c r="AJ36"/>
    </row>
    <row r="37" spans="2:36" s="11" customFormat="1" ht="15" customHeight="1" x14ac:dyDescent="0.4">
      <c r="B37" s="6" t="s">
        <v>25</v>
      </c>
      <c r="C37" s="19">
        <f>(C35*C36)/(C35+C36)</f>
        <v>0.40477821216058535</v>
      </c>
      <c r="D37" s="4"/>
      <c r="E37" s="4"/>
      <c r="F37" s="4"/>
      <c r="G37" s="4"/>
      <c r="H37" s="4"/>
      <c r="I37"/>
      <c r="J37"/>
      <c r="L37"/>
      <c r="M37"/>
      <c r="N37"/>
      <c r="O37"/>
      <c r="P37" s="8"/>
      <c r="Q37" s="8"/>
      <c r="S37"/>
      <c r="T37"/>
      <c r="U37"/>
      <c r="V37"/>
      <c r="W37"/>
      <c r="X37" s="4"/>
      <c r="Y37" s="4"/>
      <c r="Z37" s="4"/>
      <c r="AA37" s="4"/>
      <c r="AB37" s="4"/>
      <c r="AC37" s="5"/>
      <c r="AD37" s="5"/>
      <c r="AE37" s="4"/>
      <c r="AF37" s="20"/>
      <c r="AH37"/>
      <c r="AI37"/>
      <c r="AJ37"/>
    </row>
    <row r="38" spans="2:36" s="11" customFormat="1" ht="15" customHeight="1" x14ac:dyDescent="0.25">
      <c r="B38" s="6" t="s">
        <v>26</v>
      </c>
      <c r="C38" s="4">
        <f>1000*(C10*C11^2*C14^2)/C16</f>
        <v>21.183956604349387</v>
      </c>
      <c r="D38" s="4"/>
      <c r="E38" s="4"/>
      <c r="F38" s="4"/>
      <c r="G38" s="4"/>
      <c r="H38" s="4"/>
      <c r="I38"/>
      <c r="J38"/>
      <c r="L38"/>
      <c r="M38"/>
      <c r="N38"/>
      <c r="O38"/>
      <c r="P38" s="8"/>
      <c r="Q38" s="8"/>
      <c r="S38"/>
      <c r="T38"/>
      <c r="U38"/>
      <c r="V38"/>
      <c r="W38"/>
      <c r="X38" s="4"/>
      <c r="Y38" s="4"/>
      <c r="Z38" s="4"/>
      <c r="AA38" s="4"/>
      <c r="AB38" s="4"/>
      <c r="AC38" s="5"/>
      <c r="AD38" s="5"/>
      <c r="AE38" s="4"/>
      <c r="AH38"/>
      <c r="AI38"/>
      <c r="AJ38"/>
    </row>
    <row r="39" spans="2:36" s="11" customFormat="1" ht="15" customHeight="1" x14ac:dyDescent="0.25">
      <c r="B39" s="6" t="s">
        <v>59</v>
      </c>
      <c r="C39" s="4">
        <f>79.6+20*LOG10((C14*C18)/(C19*C15))</f>
        <v>75.12778475982951</v>
      </c>
      <c r="D39" s="4"/>
      <c r="E39" s="4"/>
      <c r="F39" s="4"/>
      <c r="G39" s="4"/>
      <c r="H39" s="4"/>
      <c r="I39"/>
      <c r="J39"/>
      <c r="L39"/>
      <c r="M39"/>
      <c r="N39"/>
      <c r="O39"/>
      <c r="P39" s="8"/>
      <c r="Q39" s="8"/>
      <c r="S39"/>
      <c r="T39"/>
      <c r="U39"/>
      <c r="V39"/>
      <c r="W39"/>
      <c r="X39" s="4"/>
      <c r="Y39" s="4"/>
      <c r="Z39" s="4"/>
      <c r="AA39" s="4"/>
      <c r="AB39" s="4"/>
      <c r="AC39" s="5"/>
      <c r="AD39" s="5"/>
      <c r="AE39" s="4"/>
      <c r="AH39"/>
      <c r="AI39"/>
      <c r="AJ39"/>
    </row>
    <row r="40" spans="2:36" s="11" customFormat="1" ht="15" customHeight="1" x14ac:dyDescent="0.25">
      <c r="B40" s="6" t="s">
        <v>27</v>
      </c>
      <c r="C40" s="7">
        <f>(C25+C41)/(2*PI()*C27)^2</f>
        <v>0.42868379374739557</v>
      </c>
      <c r="D40" s="5"/>
      <c r="E40" s="5"/>
      <c r="F40" s="5"/>
      <c r="G40" s="5"/>
      <c r="H40" s="5"/>
      <c r="I40"/>
      <c r="J40"/>
      <c r="L40"/>
      <c r="M40"/>
      <c r="N40"/>
      <c r="O40"/>
      <c r="P40" s="8"/>
      <c r="Q40" s="8"/>
      <c r="S40"/>
      <c r="T40"/>
      <c r="U40"/>
      <c r="V40"/>
      <c r="W40"/>
      <c r="X40" s="4"/>
      <c r="Y40" s="4"/>
      <c r="Z40" s="4"/>
      <c r="AA40" s="4"/>
      <c r="AB40" s="4"/>
      <c r="AC40" s="5"/>
      <c r="AD40" s="5"/>
      <c r="AE40" s="4"/>
      <c r="AH40"/>
      <c r="AI40"/>
      <c r="AJ40"/>
    </row>
    <row r="41" spans="2:36" s="11" customFormat="1" ht="15" customHeight="1" x14ac:dyDescent="0.25">
      <c r="B41" s="6" t="s">
        <v>28</v>
      </c>
      <c r="C41" s="5">
        <f>C10*C11^2*C24^2/C23</f>
        <v>14231.382046801917</v>
      </c>
      <c r="D41" s="14"/>
      <c r="E41" s="14"/>
      <c r="F41" s="14"/>
      <c r="G41" s="14"/>
      <c r="H41" s="14"/>
      <c r="I41"/>
      <c r="J41"/>
      <c r="L41"/>
      <c r="M41"/>
      <c r="N41"/>
      <c r="O41"/>
      <c r="P41" s="8"/>
      <c r="Q41" s="8"/>
      <c r="S41"/>
      <c r="T41"/>
      <c r="U41"/>
      <c r="V41"/>
      <c r="W41"/>
      <c r="X41" s="4"/>
      <c r="Y41" s="4"/>
      <c r="Z41" s="4"/>
      <c r="AA41" s="4"/>
      <c r="AB41" s="4"/>
      <c r="AC41" s="5"/>
      <c r="AD41" s="5"/>
      <c r="AE41" s="4"/>
      <c r="AH41"/>
      <c r="AI41"/>
      <c r="AJ41"/>
    </row>
    <row r="42" spans="2:36" s="11" customFormat="1" ht="15" customHeight="1" x14ac:dyDescent="0.25">
      <c r="B42" s="6" t="s">
        <v>29</v>
      </c>
      <c r="C42" s="4">
        <f>(C28*C10*C11^2*C24^2)/(2*PI()*C27*C23)</f>
        <v>528.49878661481534</v>
      </c>
      <c r="D42" s="4"/>
      <c r="E42" s="4"/>
      <c r="F42" s="4"/>
      <c r="G42" s="4"/>
      <c r="H42" s="4"/>
      <c r="I42"/>
      <c r="J42"/>
      <c r="L42"/>
      <c r="M42"/>
      <c r="N42"/>
      <c r="O42"/>
      <c r="P42" s="8"/>
      <c r="Q42" s="8"/>
      <c r="S42"/>
      <c r="T42"/>
      <c r="U42"/>
      <c r="V42"/>
      <c r="W42"/>
      <c r="X42" s="4"/>
      <c r="Y42" s="4"/>
      <c r="Z42" s="4"/>
      <c r="AA42" s="4"/>
      <c r="AB42" s="4"/>
      <c r="AC42" s="5"/>
      <c r="AD42" s="5"/>
      <c r="AE42" s="4"/>
      <c r="AH42"/>
      <c r="AI42"/>
      <c r="AJ42"/>
    </row>
    <row r="43" spans="2:36" s="11" customFormat="1" ht="15" customHeight="1" x14ac:dyDescent="0.25">
      <c r="B43" s="6"/>
      <c r="C43" s="4"/>
      <c r="D43" s="4"/>
      <c r="E43" s="4"/>
      <c r="F43" s="4"/>
      <c r="G43" s="4"/>
      <c r="H43" s="4"/>
      <c r="I43"/>
      <c r="J43"/>
      <c r="L43"/>
      <c r="M43"/>
      <c r="N43"/>
      <c r="O43"/>
      <c r="P43" s="8"/>
      <c r="Q43" s="8"/>
      <c r="S43"/>
      <c r="T43"/>
      <c r="U43"/>
      <c r="V43"/>
      <c r="W43"/>
      <c r="X43" s="4"/>
      <c r="Y43" s="4"/>
      <c r="Z43" s="4"/>
      <c r="AA43" s="4"/>
      <c r="AB43" s="4"/>
      <c r="AC43" s="5"/>
      <c r="AD43" s="5"/>
      <c r="AE43" s="4"/>
      <c r="AH43"/>
      <c r="AI43"/>
      <c r="AJ43"/>
    </row>
    <row r="250" spans="11:35" x14ac:dyDescent="0.25">
      <c r="K250"/>
      <c r="M250" s="11"/>
      <c r="P250"/>
      <c r="Q250"/>
      <c r="R250" s="8"/>
      <c r="S250" s="8"/>
      <c r="T250" s="11"/>
      <c r="X250"/>
      <c r="Y250"/>
      <c r="AC250" s="4"/>
      <c r="AD250" s="4"/>
      <c r="AE250" s="5"/>
      <c r="AF250" s="5"/>
      <c r="AG250" s="4"/>
      <c r="AH250" s="11"/>
      <c r="AI250" s="11"/>
    </row>
    <row r="251" spans="11:35" x14ac:dyDescent="0.25">
      <c r="K251"/>
      <c r="L251" s="11"/>
      <c r="P251"/>
      <c r="R251" s="8"/>
      <c r="S251" s="11"/>
      <c r="X251"/>
      <c r="AC251" s="4"/>
      <c r="AE251" s="5"/>
      <c r="AF251" s="4"/>
      <c r="AH251" s="11"/>
    </row>
  </sheetData>
  <sheetProtection algorithmName="SHA-512" hashValue="wKmWXXu3c2PjTGnpLA2RM9VWlouHycJqSU2nsICBiwQwNTzL6VqBpLHprPg2djJ6IogztYmKUXAUsxiTfi2Zkg==" saltValue="8xwtuwD3LVLS55CTFBcTAg==" spinCount="100000" sheet="1" objects="1" scenarios="1"/>
  <mergeCells count="1">
    <mergeCell ref="B4:Q4"/>
  </mergeCells>
  <printOptions horizontalCentered="1" verticalCentered="1"/>
  <pageMargins left="0.7" right="0.7" top="0.75" bottom="0.75" header="0.3" footer="0.3"/>
  <pageSetup scale="1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8E521-BF71-49FC-AE88-EC139B8E9D39}">
  <dimension ref="B2:D30"/>
  <sheetViews>
    <sheetView topLeftCell="A4" workbookViewId="0">
      <selection activeCell="D38" sqref="D38"/>
    </sheetView>
  </sheetViews>
  <sheetFormatPr defaultRowHeight="15" x14ac:dyDescent="0.25"/>
  <cols>
    <col min="1" max="1" width="3.7109375" customWidth="1"/>
    <col min="2" max="2" width="35.7109375" style="109" customWidth="1"/>
    <col min="3" max="4" width="10.7109375" style="3" customWidth="1"/>
  </cols>
  <sheetData>
    <row r="2" spans="2:4" s="85" customFormat="1" ht="30" customHeight="1" x14ac:dyDescent="0.25">
      <c r="B2" s="107" t="s">
        <v>68</v>
      </c>
    </row>
    <row r="6" spans="2:4" x14ac:dyDescent="0.25">
      <c r="B6" s="6" t="s">
        <v>69</v>
      </c>
      <c r="C6" s="108"/>
    </row>
    <row r="7" spans="2:4" x14ac:dyDescent="0.25">
      <c r="B7" s="91" t="s">
        <v>70</v>
      </c>
      <c r="C7" s="108"/>
    </row>
    <row r="8" spans="2:4" x14ac:dyDescent="0.25">
      <c r="B8" s="6"/>
      <c r="C8" s="108"/>
    </row>
    <row r="9" spans="2:4" x14ac:dyDescent="0.25">
      <c r="B9" s="13" t="s">
        <v>2</v>
      </c>
      <c r="C9" s="108" t="s">
        <v>71</v>
      </c>
      <c r="D9" s="3" t="s">
        <v>72</v>
      </c>
    </row>
    <row r="10" spans="2:4" x14ac:dyDescent="0.25">
      <c r="B10" s="6" t="s">
        <v>3</v>
      </c>
      <c r="C10" s="3">
        <v>1.204</v>
      </c>
      <c r="D10" s="3" t="s">
        <v>73</v>
      </c>
    </row>
    <row r="11" spans="2:4" x14ac:dyDescent="0.25">
      <c r="B11" s="6" t="s">
        <v>4</v>
      </c>
      <c r="C11" s="3">
        <v>343.2</v>
      </c>
      <c r="D11" s="3" t="s">
        <v>74</v>
      </c>
    </row>
    <row r="13" spans="2:4" x14ac:dyDescent="0.25">
      <c r="B13" s="13" t="s">
        <v>75</v>
      </c>
    </row>
    <row r="14" spans="2:4" x14ac:dyDescent="0.25">
      <c r="B14" s="109" t="s">
        <v>76</v>
      </c>
      <c r="C14" s="98">
        <v>6</v>
      </c>
      <c r="D14" s="3" t="s">
        <v>77</v>
      </c>
    </row>
    <row r="15" spans="2:4" x14ac:dyDescent="0.25">
      <c r="B15" s="109" t="s">
        <v>78</v>
      </c>
      <c r="C15" s="110">
        <v>30</v>
      </c>
      <c r="D15" s="3" t="s">
        <v>79</v>
      </c>
    </row>
    <row r="16" spans="2:4" x14ac:dyDescent="0.25">
      <c r="B16" s="109" t="s">
        <v>80</v>
      </c>
      <c r="C16" s="95">
        <v>0.47</v>
      </c>
      <c r="D16" s="3" t="s">
        <v>81</v>
      </c>
    </row>
    <row r="17" spans="2:4" x14ac:dyDescent="0.25">
      <c r="B17" s="109" t="s">
        <v>82</v>
      </c>
      <c r="C17" s="95">
        <v>3</v>
      </c>
      <c r="D17" s="3" t="s">
        <v>81</v>
      </c>
    </row>
    <row r="18" spans="2:4" x14ac:dyDescent="0.25">
      <c r="B18" s="109" t="s">
        <v>6</v>
      </c>
      <c r="C18" s="93">
        <v>2.24E-2</v>
      </c>
      <c r="D18" s="3" t="s">
        <v>83</v>
      </c>
    </row>
    <row r="19" spans="2:4" x14ac:dyDescent="0.25">
      <c r="B19" s="109" t="s">
        <v>84</v>
      </c>
      <c r="C19" s="93">
        <v>2.12E-2</v>
      </c>
      <c r="D19" s="3" t="s">
        <v>85</v>
      </c>
    </row>
    <row r="21" spans="2:4" x14ac:dyDescent="0.25">
      <c r="B21" s="111" t="s">
        <v>86</v>
      </c>
    </row>
    <row r="22" spans="2:4" x14ac:dyDescent="0.25">
      <c r="B22" s="109" t="s">
        <v>87</v>
      </c>
      <c r="C22" s="5">
        <f>(C10*C11^2*C18^2)/C19</f>
        <v>3356.4580299061126</v>
      </c>
      <c r="D22" s="3" t="s">
        <v>88</v>
      </c>
    </row>
    <row r="23" spans="2:4" x14ac:dyDescent="0.25">
      <c r="B23" s="109" t="s">
        <v>89</v>
      </c>
      <c r="C23" s="7">
        <f>C22/(2*PI()*C15)^2</f>
        <v>9.4466750121087933E-2</v>
      </c>
      <c r="D23" s="3" t="s">
        <v>90</v>
      </c>
    </row>
    <row r="24" spans="2:4" x14ac:dyDescent="0.25">
      <c r="B24" s="109" t="s">
        <v>91</v>
      </c>
      <c r="C24" s="2">
        <f>SQRT(C22*C23)/C17</f>
        <v>5.9355209637782513</v>
      </c>
      <c r="D24" s="3" t="s">
        <v>92</v>
      </c>
    </row>
    <row r="25" spans="2:4" x14ac:dyDescent="0.25">
      <c r="B25" s="109" t="s">
        <v>93</v>
      </c>
      <c r="C25" s="2">
        <f>SQRT(C14*SQRT(C22*C23)/C16)</f>
        <v>15.077062848734796</v>
      </c>
      <c r="D25" s="3" t="s">
        <v>94</v>
      </c>
    </row>
    <row r="26" spans="2:4" x14ac:dyDescent="0.25">
      <c r="B26" s="109" t="s">
        <v>95</v>
      </c>
      <c r="C26" s="4">
        <f>20*LOG10((C10*C18*C25)/(4*PI()*C14*C23*10^-5))</f>
        <v>75.131023223670013</v>
      </c>
      <c r="D26" s="3" t="s">
        <v>96</v>
      </c>
    </row>
    <row r="30" spans="2:4" x14ac:dyDescent="0.25">
      <c r="C30" s="112"/>
    </row>
  </sheetData>
  <sheetProtection algorithmName="SHA-512" hashValue="Yy1l/S+uqydA6msWZNM+A2EZs+KmJI/wyKl4Bf/CyY8+O70ZMHAMmcYLSqme+YngxCH0eGR6+AeWF2udIJhOpg==" saltValue="hURMUDHYpL3cdKz6fjB0LA==" spinCount="100000" sheet="1" objects="1" scenarios="1"/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4E5C1-B8AF-4BF9-A447-82789E627854}">
  <dimension ref="B5:AU210"/>
  <sheetViews>
    <sheetView workbookViewId="0">
      <selection activeCell="H2" sqref="H2"/>
    </sheetView>
  </sheetViews>
  <sheetFormatPr defaultRowHeight="15" x14ac:dyDescent="0.25"/>
  <sheetData>
    <row r="5" spans="2:42" s="11" customFormat="1" ht="15" customHeight="1" x14ac:dyDescent="0.25">
      <c r="B5" s="79"/>
      <c r="C5" s="79"/>
      <c r="D5" s="79"/>
      <c r="E5" s="79"/>
      <c r="F5" s="79"/>
      <c r="G5" s="79"/>
      <c r="H5" s="79"/>
      <c r="I5" s="80"/>
      <c r="J5" s="80"/>
      <c r="K5" s="81"/>
      <c r="L5" s="79"/>
      <c r="M5" s="80"/>
      <c r="N5" s="83"/>
      <c r="O5" s="80"/>
      <c r="P5" s="79"/>
      <c r="Q5" s="79"/>
      <c r="R5" s="81"/>
      <c r="S5" s="80"/>
      <c r="T5" s="80"/>
      <c r="U5" s="80"/>
      <c r="V5" s="80"/>
      <c r="W5" s="80"/>
      <c r="X5" s="79"/>
      <c r="Y5" s="79"/>
      <c r="Z5" s="79"/>
      <c r="AA5" s="79"/>
      <c r="AB5" s="79"/>
      <c r="AC5" s="82"/>
      <c r="AD5" s="82"/>
      <c r="AE5" s="79"/>
      <c r="AH5"/>
      <c r="AI5"/>
      <c r="AJ5"/>
    </row>
    <row r="6" spans="2:42" s="11" customFormat="1" x14ac:dyDescent="0.25">
      <c r="B6" s="6"/>
      <c r="C6"/>
      <c r="D6"/>
      <c r="E6"/>
      <c r="F6"/>
      <c r="G6"/>
      <c r="H6"/>
      <c r="I6"/>
      <c r="J6"/>
      <c r="L6"/>
      <c r="M6"/>
      <c r="N6"/>
      <c r="O6"/>
      <c r="P6" s="8"/>
      <c r="Q6" s="8"/>
      <c r="S6"/>
      <c r="T6"/>
      <c r="U6"/>
      <c r="V6"/>
      <c r="W6"/>
      <c r="X6" s="4"/>
      <c r="Y6" s="4"/>
      <c r="Z6" s="4"/>
      <c r="AA6" s="4"/>
      <c r="AB6" s="4"/>
      <c r="AC6" s="5"/>
      <c r="AD6" s="5"/>
      <c r="AE6" s="4"/>
      <c r="AH6"/>
      <c r="AI6"/>
      <c r="AJ6"/>
    </row>
    <row r="7" spans="2:42" s="11" customFormat="1" ht="16.5" thickBot="1" x14ac:dyDescent="0.3">
      <c r="B7" s="102" t="s">
        <v>47</v>
      </c>
      <c r="C7" s="103"/>
      <c r="D7" s="104" t="s">
        <v>30</v>
      </c>
      <c r="E7" s="105"/>
      <c r="F7" s="105"/>
      <c r="G7" s="105"/>
      <c r="H7" s="104" t="s">
        <v>31</v>
      </c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3"/>
      <c r="T7" s="104" t="s">
        <v>48</v>
      </c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9"/>
      <c r="AG7" s="9"/>
      <c r="AH7" s="9"/>
      <c r="AI7" s="21"/>
      <c r="AJ7" s="9"/>
      <c r="AK7" s="22"/>
      <c r="AL7" s="21"/>
      <c r="AO7"/>
      <c r="AP7"/>
    </row>
    <row r="8" spans="2:42" s="27" customFormat="1" ht="15.75" thickBot="1" x14ac:dyDescent="0.3">
      <c r="B8" s="23" t="s">
        <v>32</v>
      </c>
      <c r="C8" s="24" t="s">
        <v>33</v>
      </c>
      <c r="D8" s="25" t="s">
        <v>34</v>
      </c>
      <c r="E8" s="26" t="s">
        <v>35</v>
      </c>
      <c r="F8" s="26" t="s">
        <v>36</v>
      </c>
      <c r="G8" s="41" t="s">
        <v>37</v>
      </c>
      <c r="H8" s="43" t="s">
        <v>38</v>
      </c>
      <c r="I8" s="25" t="s">
        <v>41</v>
      </c>
      <c r="J8" s="46" t="s">
        <v>39</v>
      </c>
      <c r="K8" s="47" t="s">
        <v>42</v>
      </c>
      <c r="L8" s="47" t="s">
        <v>53</v>
      </c>
      <c r="M8" s="46" t="s">
        <v>54</v>
      </c>
      <c r="N8" s="46" t="s">
        <v>43</v>
      </c>
      <c r="O8" s="46" t="s">
        <v>44</v>
      </c>
      <c r="P8" s="54" t="s">
        <v>45</v>
      </c>
      <c r="Q8" s="54" t="s">
        <v>46</v>
      </c>
      <c r="R8" s="46" t="s">
        <v>55</v>
      </c>
      <c r="S8" s="55" t="s">
        <v>56</v>
      </c>
      <c r="T8" s="48" t="s">
        <v>40</v>
      </c>
      <c r="U8" s="47" t="s">
        <v>49</v>
      </c>
      <c r="V8" s="46" t="s">
        <v>50</v>
      </c>
      <c r="W8" s="46" t="s">
        <v>57</v>
      </c>
      <c r="X8" s="46" t="s">
        <v>61</v>
      </c>
      <c r="Y8" s="46" t="s">
        <v>62</v>
      </c>
      <c r="Z8" s="46" t="s">
        <v>64</v>
      </c>
      <c r="AA8" s="46" t="s">
        <v>63</v>
      </c>
      <c r="AB8" s="56" t="s">
        <v>0</v>
      </c>
      <c r="AC8" s="56" t="s">
        <v>51</v>
      </c>
      <c r="AD8" s="56" t="s">
        <v>1</v>
      </c>
      <c r="AE8" s="57" t="s">
        <v>52</v>
      </c>
      <c r="AF8" s="9"/>
      <c r="AG8" s="9"/>
      <c r="AH8" s="9"/>
      <c r="AI8" s="9"/>
    </row>
    <row r="9" spans="2:42" s="11" customFormat="1" x14ac:dyDescent="0.25">
      <c r="B9" s="28">
        <v>10</v>
      </c>
      <c r="C9" s="29" t="str">
        <f t="shared" ref="C9:C72" si="0">COMPLEX(0,2*PI()*B9)</f>
        <v>62.8318530717959i</v>
      </c>
      <c r="D9" s="30" t="str">
        <f>COMPLEX('Passive Radiator'!C$19,2*PI()*B9*'Passive Radiator'!C$20)</f>
        <v>6</v>
      </c>
      <c r="E9" s="31" t="str">
        <f>IMSUB(COMPLEX(1,0),IMDIV(COMPLEX('Passive Radiator'!C$41,0),IMSUM(COMPLEX('Passive Radiator'!C$41,0),IMPRODUCT(C9,COMPLEX('Passive Radiator'!C$42,0)))))</f>
        <v>0.844827586206897+0.362068965517241i</v>
      </c>
      <c r="F9" s="31" t="str">
        <f>IMDIV(IMPRODUCT(C9,COMPLEX(('Passive Radiator'!C$42*'Passive Radiator'!C$14/'Passive Radiator'!C$24),0)),IMSUM(COMPLEX('Passive Radiator'!C$41,0),IMPRODUCT(C9,COMPLEX('Passive Radiator'!C$42,0))))</f>
        <v>0.42241379310345+0.181034482758621i</v>
      </c>
      <c r="G9" s="42" t="str">
        <f>IMPRODUCT(F9,IMSUB(COMPLEX(1,0),IMDIV(IMPRODUCT(COMPLEX('Passive Radiator'!C$41,0),E9),IMSUM(COMPLEX('Passive Radiator'!C$25-(2*PI()*B9)^2*'Passive Radiator'!C$40,0),IMPRODUCT(C9,COMPLEX('Passive Radiator'!C$26,0)),IMPRODUCT(COMPLEX('Passive Radiator'!C$41,0),E9)))))</f>
        <v>-0.02543966107356+0.00299007209253646i</v>
      </c>
      <c r="H9" s="44" t="str">
        <f>IMDIV(COMPLEX('Passive Radiator'!C$18,0),IMPRODUCT(D9,IMSUM(COMPLEX('Passive Radiator'!C$16-(2*PI()*B9)^2*'Passive Radiator'!C$15,0),IMPRODUCT(C9,IMSUM(COMPLEX('Passive Radiator'!C$17,0),IMDIV(COMPLEX('Passive Radiator'!C$18^2,0),D9))),IMPRODUCT(COMPLEX('Passive Radiator'!C$14*'Passive Radiator'!C$41/'Passive Radiator'!C$24,0),G9))))</f>
        <v>0.000452051900039734-0.000448840887378008i</v>
      </c>
      <c r="I9" s="39">
        <f t="shared" ref="I9:I72" si="1">(180/PI())*IMARGUMENT(H9)</f>
        <v>-44.795784030045624</v>
      </c>
      <c r="J9" s="32" t="str">
        <f>IMPRODUCT(IMDIV(IMPRODUCT(COMPLEX(-'Passive Radiator'!C$41,0),F9),IMSUM(IMPRODUCT(COMPLEX('Passive Radiator'!C$41,0),E9),COMPLEX('Passive Radiator'!C$25-(2*PI()*B9)^2*'Passive Radiator'!C$40,0),IMPRODUCT(COMPLEX('Passive Radiator'!C$26,0),C9))),H9)</f>
        <v>-0.000230711061466825+0.000241543891730543i</v>
      </c>
      <c r="K9" s="39">
        <f t="shared" ref="K9:K72" si="2">(180/PI())*IMARGUMENT(J9)</f>
        <v>133.68594998742171</v>
      </c>
      <c r="L9" s="52" t="str">
        <f>IMSUM(IMPRODUCT(COMPLEX(-('Passive Radiator'!C$14/'Passive Radiator'!C$24),0),H9),IMDIV(IMPRODUCT(COMPLEX(-'Passive Radiator'!C$41,0),J9),IMSUM(COMPLEX('Passive Radiator'!C$41,0),IMPRODUCT(COMPLEX('Passive Radiator'!C$42,0),C9))),IMDIV(IMPRODUCT(COMPLEX('Passive Radiator'!C$42*'Passive Radiator'!C$14/'Passive Radiator'!C$24,0),C9,H9),IMSUM(COMPLEX('Passive Radiator'!C$41,0),IMPRODUCT(COMPLEX('Passive Radiator'!C$42,0),C9))))</f>
        <v>-0.000005472869066374-4.35342021999901E-06i</v>
      </c>
      <c r="M9" s="40">
        <f t="shared" ref="M9:M72" si="3">(180/PI())*IMARGUMENT(L9)</f>
        <v>-141.49933573541071</v>
      </c>
      <c r="N9" s="51" t="str">
        <f>IMPRODUCT(COMPLEX(('Passive Radiator'!C$10*'Passive Radiator'!C$14)/(2*PI()),0),C9,C9,H9)</f>
        <v>-0.00766024522170965+0.00760583300842911i</v>
      </c>
      <c r="O9" s="40">
        <f t="shared" ref="O9:O72" si="4">(180/PI())*IMARGUMENT(N9)</f>
        <v>135.20421596995436</v>
      </c>
      <c r="P9" s="38" t="str">
        <f>IMPRODUCT(COMPLEX(('Passive Radiator'!C$10*'Passive Radiator'!C$24)/(2*PI()),0),C9,C9,J9)</f>
        <v>0.00781902832856788-0.00818616376703387i</v>
      </c>
      <c r="Q9" s="35">
        <f t="shared" ref="Q9:Q72" si="5">(180/PI())*IMARGUMENT(P9)</f>
        <v>-46.314050012578257</v>
      </c>
      <c r="R9" s="53" t="str">
        <f>IMPRODUCT(COMPLEX(('Passive Radiator'!C$10*'Passive Radiator'!C$24)/(2*PI()),0),C9,C9,L9)</f>
        <v>0.000185480999465101+0.000147541759852842i</v>
      </c>
      <c r="S9" s="45">
        <f t="shared" ref="S9:S72" si="6">(180/PI())*IMARGUMENT(R9)</f>
        <v>38.500664264589446</v>
      </c>
      <c r="T9" s="49">
        <f>IMABS(IMDIV(D9,IMSUB(COMPLEX(1,0),IMPRODUCT(COMPLEX('Passive Radiator'!C$18,0),IMPRODUCT(C9,H9)))))</f>
        <v>8.3728154306927021</v>
      </c>
      <c r="U9" s="33">
        <f>20*LOG10('Passive Radiator'!C$31*50000*IMABS(N9))</f>
        <v>84.470938850214367</v>
      </c>
      <c r="V9" s="34">
        <f>20*LOG10('Passive Radiator'!C$31*50000*IMABS(P9))</f>
        <v>84.883836377026824</v>
      </c>
      <c r="W9" s="34">
        <f>20*LOG10('Passive Radiator'!C$31*50000*IMABS(R9))</f>
        <v>51.301815212148242</v>
      </c>
      <c r="X9" s="40">
        <f>1000*'Passive Radiator'!C$31*IMABS(H9)</f>
        <v>19.747974809429209</v>
      </c>
      <c r="Y9" s="40">
        <f>1000*'Passive Radiator'!C$31*IMABS(J9)</f>
        <v>10.35469819648943</v>
      </c>
      <c r="Z9" s="40">
        <f>'Passive Radiator'!C$31*IMABS(IMPRODUCT(C9,J9))</f>
        <v>0.65060487568461434</v>
      </c>
      <c r="AA9" s="40">
        <f>1000*'Passive Radiator'!C$31*IMABS(L9)</f>
        <v>0.21678857316707548</v>
      </c>
      <c r="AB9" s="53" t="str">
        <f t="shared" ref="AB9:AB72" si="7">IMSUM(N9,P9,R9)</f>
        <v>0.000344264106323331-0.000432788998751918i</v>
      </c>
      <c r="AC9" s="40">
        <f>20*LOG10('Passive Radiator'!C$31*50000*IMABS(AB9))</f>
        <v>58.661350918040647</v>
      </c>
      <c r="AD9" s="40">
        <f t="shared" ref="AD9:AD72" si="8">10^(AC9/20)</f>
        <v>857.17115085305682</v>
      </c>
      <c r="AE9" s="35">
        <f t="shared" ref="AE9:AE72" si="9">(180/PI())*IMARGUMENT(AB9)</f>
        <v>-51.499335735408891</v>
      </c>
      <c r="AF9" s="9"/>
      <c r="AG9" s="77"/>
      <c r="AH9" s="9"/>
      <c r="AI9" s="9"/>
    </row>
    <row r="10" spans="2:42" s="11" customFormat="1" x14ac:dyDescent="0.25">
      <c r="B10" s="36">
        <v>10.199999999999999</v>
      </c>
      <c r="C10" s="29" t="str">
        <f t="shared" si="0"/>
        <v>64.0884901332318i</v>
      </c>
      <c r="D10" s="30" t="str">
        <f>COMPLEX('Passive Radiator'!C$19,2*PI()*B10*'Passive Radiator'!C$20)</f>
        <v>6</v>
      </c>
      <c r="E10" s="31" t="str">
        <f>IMSUB(COMPLEX(1,0),IMDIV(COMPLEX('Passive Radiator'!C$41,0),IMSUM(COMPLEX('Passive Radiator'!C$41,0),IMPRODUCT(C10,COMPLEX('Passive Radiator'!C$42,0)))))</f>
        <v>0.849948982654103+0.357121421283236i</v>
      </c>
      <c r="F10" s="31" t="str">
        <f>IMDIV(IMPRODUCT(C10,COMPLEX(('Passive Radiator'!C$42*'Passive Radiator'!C$14/'Passive Radiator'!C$24),0)),IMSUM(COMPLEX('Passive Radiator'!C$41,0),IMPRODUCT(C10,COMPLEX('Passive Radiator'!C$42,0))))</f>
        <v>0.424974491327052+0.178560710641618i</v>
      </c>
      <c r="G10" s="42" t="str">
        <f>IMPRODUCT(F10,IMSUB(COMPLEX(1,0),IMDIV(IMPRODUCT(COMPLEX('Passive Radiator'!C$41,0),E10),IMSUM(COMPLEX('Passive Radiator'!C$25-(2*PI()*B10)^2*'Passive Radiator'!C$40,0),IMPRODUCT(C10,COMPLEX('Passive Radiator'!C$26,0)),IMPRODUCT(COMPLEX('Passive Radiator'!C$41,0),E10)))))</f>
        <v>-0.0280907337503093+0.00317268504454079i</v>
      </c>
      <c r="H10" s="44" t="str">
        <f>IMDIV(COMPLEX('Passive Radiator'!C$18,0),IMPRODUCT(D10,IMSUM(COMPLEX('Passive Radiator'!C$16-(2*PI()*B10)^2*'Passive Radiator'!C$15,0),IMPRODUCT(C10,IMSUM(COMPLEX('Passive Radiator'!C$17,0),IMDIV(COMPLEX('Passive Radiator'!C$18^2,0),D10))),IMPRODUCT(COMPLEX('Passive Radiator'!C$14*'Passive Radiator'!C$41/'Passive Radiator'!C$24,0),G10))))</f>
        <v>0.000442923064678696-0.000454202400813931i</v>
      </c>
      <c r="I10" s="39">
        <f t="shared" si="1"/>
        <v>-45.72032768225732</v>
      </c>
      <c r="J10" s="32" t="str">
        <f>IMPRODUCT(IMDIV(IMPRODUCT(COMPLEX(-'Passive Radiator'!C$41,0),F10),IMSUM(IMPRODUCT(COMPLEX('Passive Radiator'!C$41,0),E10),COMPLEX('Passive Radiator'!C$25-(2*PI()*B10)^2*'Passive Radiator'!C$40,0),IMPRODUCT(COMPLEX('Passive Radiator'!C$26,0),C10))),H10)</f>
        <v>-0.000226511208210969+0.000245887600347862i</v>
      </c>
      <c r="K10" s="39">
        <f t="shared" si="2"/>
        <v>132.65121437929662</v>
      </c>
      <c r="L10" s="52" t="str">
        <f>IMSUM(IMPRODUCT(COMPLEX(-('Passive Radiator'!C$14/'Passive Radiator'!C$24),0),H10),IMDIV(IMPRODUCT(COMPLEX(-'Passive Radiator'!C$41,0),J10),IMSUM(COMPLEX('Passive Radiator'!C$41,0),IMPRODUCT(COMPLEX('Passive Radiator'!C$42,0),C10))),IMDIV(IMPRODUCT(COMPLEX('Passive Radiator'!C$42*'Passive Radiator'!C$14/'Passive Radiator'!C$24,0),C10,H10),IMSUM(COMPLEX('Passive Radiator'!C$41,0),IMPRODUCT(COMPLEX('Passive Radiator'!C$42,0),C10))))</f>
        <v>-5.95131684588435E-06-4.62226584769199E-06i</v>
      </c>
      <c r="M10" s="40">
        <f t="shared" si="3"/>
        <v>-142.16424505194232</v>
      </c>
      <c r="N10" s="51" t="str">
        <f>IMPRODUCT(COMPLEX(('Passive Radiator'!C$10*'Passive Radiator'!C$14)/(2*PI()),0),C10,C10,H10)</f>
        <v>-0.00780877687006119+0.00800763266725559i</v>
      </c>
      <c r="O10" s="40">
        <f t="shared" si="4"/>
        <v>134.27967231774267</v>
      </c>
      <c r="P10" s="38" t="str">
        <f>IMPRODUCT(COMPLEX(('Passive Radiator'!C$10*'Passive Radiator'!C$24)/(2*PI()),0),C10,C10,J10)</f>
        <v>0.00798682942723034-0.00867004479716627i</v>
      </c>
      <c r="Q10" s="35">
        <f t="shared" si="5"/>
        <v>-47.348785620703353</v>
      </c>
      <c r="R10" s="53" t="str">
        <f>IMPRODUCT(COMPLEX(('Passive Radiator'!C$10*'Passive Radiator'!C$24)/(2*PI()),0),C10,C10,L10)</f>
        <v>0.000209844593964684+0.000162981996274745i</v>
      </c>
      <c r="S10" s="45">
        <f t="shared" si="6"/>
        <v>37.835754948057634</v>
      </c>
      <c r="T10" s="50">
        <f>IMABS(IMDIV(D10,IMSUB(COMPLEX(1,0),IMPRODUCT(COMPLEX('Passive Radiator'!C$18,0),IMPRODUCT(C10,H10)))))</f>
        <v>8.5044419599087906</v>
      </c>
      <c r="U10" s="33">
        <f>20*LOG10('Passive Radiator'!C$31*50000*IMABS(N10))</f>
        <v>84.779178494017998</v>
      </c>
      <c r="V10" s="34">
        <f>20*LOG10('Passive Radiator'!C$31*50000*IMABS(P10))</f>
        <v>85.235504548787873</v>
      </c>
      <c r="W10" s="34">
        <f>20*LOG10('Passive Radiator'!C$31*50000*IMABS(R10))</f>
        <v>52.294550851313403</v>
      </c>
      <c r="X10" s="40">
        <f>1000*'Passive Radiator'!C$31*IMABS(H10)</f>
        <v>19.666822730335888</v>
      </c>
      <c r="Y10" s="40">
        <f>1000*'Passive Radiator'!C$31*IMABS(J10)</f>
        <v>10.363835482651774</v>
      </c>
      <c r="Z10" s="40">
        <f>'Passive Radiator'!C$31*IMABS(IMPRODUCT(C10,J10))</f>
        <v>0.664202568072366</v>
      </c>
      <c r="AA10" s="40">
        <f>1000*'Passive Radiator'!C$31*IMABS(L10)</f>
        <v>0.2335999930007267</v>
      </c>
      <c r="AB10" s="53" t="str">
        <f t="shared" si="7"/>
        <v>0.000387897151133835-0.000499430133635936i</v>
      </c>
      <c r="AC10" s="40">
        <f>20*LOG10('Passive Radiator'!C$31*50000*IMABS(AB10))</f>
        <v>59.826089992443023</v>
      </c>
      <c r="AD10" s="40">
        <f t="shared" si="8"/>
        <v>980.17698219497845</v>
      </c>
      <c r="AE10" s="35">
        <f t="shared" si="9"/>
        <v>-52.164245051945869</v>
      </c>
      <c r="AF10" s="27"/>
      <c r="AG10" s="77"/>
      <c r="AH10" s="27"/>
      <c r="AI10" s="27"/>
    </row>
    <row r="11" spans="2:42" s="11" customFormat="1" x14ac:dyDescent="0.25">
      <c r="B11" s="36">
        <v>10.5</v>
      </c>
      <c r="C11" s="29" t="str">
        <f t="shared" si="0"/>
        <v>65.9734457253857i</v>
      </c>
      <c r="D11" s="30" t="str">
        <f>COMPLEX('Passive Radiator'!C$19,2*PI()*B11*'Passive Radiator'!C$20)</f>
        <v>6</v>
      </c>
      <c r="E11" s="31" t="str">
        <f>IMSUB(COMPLEX(1,0),IMDIV(COMPLEX('Passive Radiator'!C$41,0),IMSUM(COMPLEX('Passive Radiator'!C$41,0),IMPRODUCT(C11,COMPLEX('Passive Radiator'!C$42,0)))))</f>
        <v>0.857193859335952+0.349875044626919i</v>
      </c>
      <c r="F11" s="31" t="str">
        <f>IMDIV(IMPRODUCT(C11,COMPLEX(('Passive Radiator'!C$42*'Passive Radiator'!C$14/'Passive Radiator'!C$24),0)),IMSUM(COMPLEX('Passive Radiator'!C$41,0),IMPRODUCT(C11,COMPLEX('Passive Radiator'!C$42,0))))</f>
        <v>0.428596929667977+0.17493752231346i</v>
      </c>
      <c r="G11" s="42" t="str">
        <f>IMPRODUCT(F11,IMSUB(COMPLEX(1,0),IMDIV(IMPRODUCT(COMPLEX('Passive Radiator'!C$41,0),E11),IMSUM(COMPLEX('Passive Radiator'!C$25-(2*PI()*B11)^2*'Passive Radiator'!C$40,0),IMPRODUCT(C11,COMPLEX('Passive Radiator'!C$26,0)),IMPRODUCT(COMPLEX('Passive Radiator'!C$41,0),E11)))))</f>
        <v>-0.0322170763019401+0.00347194447348697i</v>
      </c>
      <c r="H11" s="44" t="str">
        <f>IMDIV(COMPLEX('Passive Radiator'!C$18,0),IMPRODUCT(D11,IMSUM(COMPLEX('Passive Radiator'!C$16-(2*PI()*B11)^2*'Passive Radiator'!C$15,0),IMPRODUCT(C11,IMSUM(COMPLEX('Passive Radiator'!C$17,0),IMDIV(COMPLEX('Passive Radiator'!C$18^2,0),D11))),IMPRODUCT(COMPLEX('Passive Radiator'!C$14*'Passive Radiator'!C$41/'Passive Radiator'!C$24,0),G11))))</f>
        <v>0.000429021027680641-0.000461862975969166i</v>
      </c>
      <c r="I11" s="39">
        <f t="shared" si="1"/>
        <v>-47.111221337418804</v>
      </c>
      <c r="J11" s="32" t="str">
        <f>IMPRODUCT(IMDIV(IMPRODUCT(COMPLEX(-'Passive Radiator'!C$41,0),F11),IMSUM(IMPRODUCT(COMPLEX('Passive Radiator'!C$41,0),E11),COMPLEX('Passive Radiator'!C$25-(2*PI()*B11)^2*'Passive Radiator'!C$40,0),IMPRODUCT(COMPLEX('Passive Radiator'!C$26,0),C11))),H11)</f>
        <v>-0.000220047361795318+0.000252287936878693i</v>
      </c>
      <c r="K11" s="39">
        <f t="shared" si="2"/>
        <v>131.09517217389822</v>
      </c>
      <c r="L11" s="52" t="str">
        <f>IMSUM(IMPRODUCT(COMPLEX(-('Passive Radiator'!C$14/'Passive Radiator'!C$24),0),H11),IMDIV(IMPRODUCT(COMPLEX(-'Passive Radiator'!C$41,0),J11),IMSUM(COMPLEX('Passive Radiator'!C$41,0),IMPRODUCT(COMPLEX('Passive Radiator'!C$42,0),C11))),IMDIV(IMPRODUCT(COMPLEX('Passive Radiator'!C$42*'Passive Radiator'!C$14/'Passive Radiator'!C$24,0),C11,H11),IMSUM(COMPLEX('Passive Radiator'!C$41,0),IMPRODUCT(COMPLEX('Passive Radiator'!C$42,0),C11))))</f>
        <v>-6.68139262200302E-06-4.98703697020401E-06i</v>
      </c>
      <c r="M11" s="40">
        <f t="shared" si="3"/>
        <v>-143.26208942871142</v>
      </c>
      <c r="N11" s="51" t="str">
        <f>IMPRODUCT(COMPLEX(('Passive Radiator'!C$10*'Passive Radiator'!C$14)/(2*PI()),0),C11,C11,H11)</f>
        <v>-0.00801514808456449+0.0086287149307893i</v>
      </c>
      <c r="O11" s="40">
        <f t="shared" si="4"/>
        <v>132.88877866258116</v>
      </c>
      <c r="P11" s="38" t="str">
        <f>IMPRODUCT(COMPLEX(('Passive Radiator'!C$10*'Passive Radiator'!C$24)/(2*PI()),0),C11,C11,J11)</f>
        <v>0.00822203144653368-0.00942669493364429i</v>
      </c>
      <c r="Q11" s="35">
        <f t="shared" si="5"/>
        <v>-48.904827826101766</v>
      </c>
      <c r="R11" s="53" t="str">
        <f>IMPRODUCT(COMPLEX(('Passive Radiator'!C$10*'Passive Radiator'!C$24)/(2*PI()),0),C11,C11,L11)</f>
        <v>0.000249649074619879+0.000186339770036342i</v>
      </c>
      <c r="S11" s="45">
        <f t="shared" si="6"/>
        <v>36.737910571288538</v>
      </c>
      <c r="T11" s="50">
        <f>IMABS(IMDIV(D11,IMSUB(COMPLEX(1,0),IMPRODUCT(COMPLEX('Passive Radiator'!C$18,0),IMPRODUCT(C11,H11)))))</f>
        <v>8.714345977633803</v>
      </c>
      <c r="U11" s="33">
        <f>20*LOG10('Passive Radiator'!C$31*50000*IMABS(N11))</f>
        <v>85.22731466319803</v>
      </c>
      <c r="V11" s="34">
        <f>20*LOG10('Passive Radiator'!C$31*50000*IMABS(P11))</f>
        <v>85.750788756636183</v>
      </c>
      <c r="W11" s="34">
        <f>20*LOG10('Passive Radiator'!C$31*50000*IMABS(R11))</f>
        <v>53.67646273346827</v>
      </c>
      <c r="X11" s="40">
        <f>1000*'Passive Radiator'!C$31*IMABS(H11)</f>
        <v>19.541718685506684</v>
      </c>
      <c r="Y11" s="40">
        <f>1000*'Passive Radiator'!C$31*IMABS(J11)</f>
        <v>10.377827941867752</v>
      </c>
      <c r="Z11" s="40">
        <f>'Passive Radiator'!C$31*IMABS(IMPRODUCT(C11,J11))</f>
        <v>0.68466106847020325</v>
      </c>
      <c r="AA11" s="40">
        <f>1000*'Passive Radiator'!C$31*IMABS(L11)</f>
        <v>0.25845811043994737</v>
      </c>
      <c r="AB11" s="53" t="str">
        <f t="shared" si="7"/>
        <v>0.000456532436589068-0.000611640232818647i</v>
      </c>
      <c r="AC11" s="40">
        <f>20*LOG10('Passive Radiator'!C$31*50000*IMABS(AB11))</f>
        <v>61.459784420758595</v>
      </c>
      <c r="AD11" s="40">
        <f t="shared" si="8"/>
        <v>1183.0121936164107</v>
      </c>
      <c r="AE11" s="35">
        <f t="shared" si="9"/>
        <v>-53.262089428707114</v>
      </c>
      <c r="AG11" s="77"/>
    </row>
    <row r="12" spans="2:42" s="11" customFormat="1" x14ac:dyDescent="0.25">
      <c r="B12" s="36">
        <v>10.7</v>
      </c>
      <c r="C12" s="29" t="str">
        <f t="shared" si="0"/>
        <v>67.2300827868216i</v>
      </c>
      <c r="D12" s="30" t="str">
        <f>COMPLEX('Passive Radiator'!C$19,2*PI()*B12*'Passive Radiator'!C$20)</f>
        <v>6</v>
      </c>
      <c r="E12" s="31" t="str">
        <f>IMSUB(COMPLEX(1,0),IMDIV(COMPLEX('Passive Radiator'!C$41,0),IMSUM(COMPLEX('Passive Radiator'!C$41,0),IMPRODUCT(C12,COMPLEX('Passive Radiator'!C$42,0)))))</f>
        <v>0.861751364437229+0.34516076012172i</v>
      </c>
      <c r="F12" s="31" t="str">
        <f>IMDIV(IMPRODUCT(C12,COMPLEX(('Passive Radiator'!C$42*'Passive Radiator'!C$14/'Passive Radiator'!C$24),0)),IMSUM(COMPLEX('Passive Radiator'!C$41,0),IMPRODUCT(C12,COMPLEX('Passive Radiator'!C$42,0))))</f>
        <v>0.430875682218614+0.17258038006086i</v>
      </c>
      <c r="G12" s="42" t="str">
        <f>IMPRODUCT(F12,IMSUB(COMPLEX(1,0),IMDIV(IMPRODUCT(COMPLEX('Passive Radiator'!C$41,0),E12),IMSUM(COMPLEX('Passive Radiator'!C$25-(2*PI()*B12)^2*'Passive Radiator'!C$40,0),IMPRODUCT(C12,COMPLEX('Passive Radiator'!C$26,0)),IMPRODUCT(COMPLEX('Passive Radiator'!C$41,0),E12)))))</f>
        <v>-0.0350707329041582+0.00368924452128724i</v>
      </c>
      <c r="H12" s="44" t="str">
        <f>IMDIV(COMPLEX('Passive Radiator'!C$18,0),IMPRODUCT(D12,IMSUM(COMPLEX('Passive Radiator'!C$16-(2*PI()*B12)^2*'Passive Radiator'!C$15,0),IMPRODUCT(C12,IMSUM(COMPLEX('Passive Radiator'!C$17,0),IMDIV(COMPLEX('Passive Radiator'!C$18^2,0),D12))),IMPRODUCT(COMPLEX('Passive Radiator'!C$14*'Passive Radiator'!C$41/'Passive Radiator'!C$24,0),G12))))</f>
        <v>0.000419619863965041-0.000466710778005181i</v>
      </c>
      <c r="I12" s="39">
        <f t="shared" si="1"/>
        <v>-48.041276058887327</v>
      </c>
      <c r="J12" s="32" t="str">
        <f>IMPRODUCT(IMDIV(IMPRODUCT(COMPLEX(-'Passive Radiator'!C$41,0),F12),IMSUM(IMPRODUCT(COMPLEX('Passive Radiator'!C$41,0),E12),COMPLEX('Passive Radiator'!C$25-(2*PI()*B12)^2*'Passive Radiator'!C$40,0),IMPRODUCT(COMPLEX('Passive Radiator'!C$26,0),C12))),H12)</f>
        <v>-0.000215628542302016+0.000256476124409617i</v>
      </c>
      <c r="K12" s="39">
        <f t="shared" si="2"/>
        <v>130.05495249843773</v>
      </c>
      <c r="L12" s="52" t="str">
        <f>IMSUM(IMPRODUCT(COMPLEX(-('Passive Radiator'!C$14/'Passive Radiator'!C$24),0),H12),IMDIV(IMPRODUCT(COMPLEX(-'Passive Radiator'!C$41,0),J12),IMSUM(COMPLEX('Passive Radiator'!C$41,0),IMPRODUCT(COMPLEX('Passive Radiator'!C$42,0),C12))),IMDIV(IMPRODUCT(COMPLEX('Passive Radiator'!C$42*'Passive Radiator'!C$14/'Passive Radiator'!C$24,0),C12,H12),IMSUM(COMPLEX('Passive Radiator'!C$41,0),IMPRODUCT(COMPLEX('Passive Radiator'!C$42,0),C12))))</f>
        <v>-7.17595567012013E-06-5.20476608395802E-06i</v>
      </c>
      <c r="M12" s="40">
        <f t="shared" si="3"/>
        <v>-144.04638532681093</v>
      </c>
      <c r="N12" s="51" t="str">
        <f>IMPRODUCT(COMPLEX(('Passive Radiator'!C$10*'Passive Radiator'!C$14)/(2*PI()),0),C12,C12,H12)</f>
        <v>-0.00814100399054827+0.00905461021380201i</v>
      </c>
      <c r="O12" s="40">
        <f t="shared" si="4"/>
        <v>131.95872394111265</v>
      </c>
      <c r="P12" s="38" t="str">
        <f>IMPRODUCT(COMPLEX(('Passive Radiator'!C$10*'Passive Radiator'!C$24)/(2*PI()),0),C12,C12,J12)</f>
        <v>0.00836677657139256-0.00995173647200362i</v>
      </c>
      <c r="Q12" s="35">
        <f t="shared" si="5"/>
        <v>-49.945047501562264</v>
      </c>
      <c r="R12" s="53" t="str">
        <f>IMPRODUCT(COMPLEX(('Passive Radiator'!C$10*'Passive Radiator'!C$24)/(2*PI()),0),C12,C12,L12)</f>
        <v>0.000278440029956792+0.000201954316742749i</v>
      </c>
      <c r="S12" s="45">
        <f t="shared" si="6"/>
        <v>35.953614673189072</v>
      </c>
      <c r="T12" s="50">
        <f>IMABS(IMDIV(D12,IMSUB(COMPLEX(1,0),IMPRODUCT(COMPLEX('Passive Radiator'!C$18,0),IMPRODUCT(C12,H12)))))</f>
        <v>8.8632042677723533</v>
      </c>
      <c r="U12" s="33">
        <f>20*LOG10('Passive Radiator'!C$31*50000*IMABS(N12))</f>
        <v>85.516929931532843</v>
      </c>
      <c r="V12" s="34">
        <f>20*LOG10('Passive Radiator'!C$31*50000*IMABS(P12))</f>
        <v>86.08652903517266</v>
      </c>
      <c r="W12" s="34">
        <f>20*LOG10('Passive Radiator'!C$31*50000*IMABS(R12))</f>
        <v>54.537009885403158</v>
      </c>
      <c r="X12" s="40">
        <f>1000*'Passive Radiator'!C$31*IMABS(H12)</f>
        <v>19.456045052866511</v>
      </c>
      <c r="Y12" s="40">
        <f>1000*'Passive Radiator'!C$31*IMABS(J12)</f>
        <v>10.387344198216324</v>
      </c>
      <c r="Z12" s="40">
        <f>'Passive Radiator'!C$31*IMABS(IMPRODUCT(C12,J12))</f>
        <v>0.6983420103812944</v>
      </c>
      <c r="AA12" s="40">
        <f>1000*'Passive Radiator'!C$31*IMABS(L12)</f>
        <v>0.27480748990390935</v>
      </c>
      <c r="AB12" s="53" t="str">
        <f t="shared" si="7"/>
        <v>0.000504212610801082-0.00069517194145886i</v>
      </c>
      <c r="AC12" s="40">
        <f>20*LOG10('Passive Radiator'!C$31*50000*IMABS(AB12))</f>
        <v>62.484221144999914</v>
      </c>
      <c r="AD12" s="40">
        <f t="shared" si="8"/>
        <v>1331.1011457288905</v>
      </c>
      <c r="AE12" s="35">
        <f t="shared" si="9"/>
        <v>-54.04638532681264</v>
      </c>
      <c r="AG12" s="77"/>
    </row>
    <row r="13" spans="2:42" s="11" customFormat="1" x14ac:dyDescent="0.25">
      <c r="B13" s="36">
        <v>11</v>
      </c>
      <c r="C13" s="29" t="str">
        <f t="shared" si="0"/>
        <v>69.1150383789754i</v>
      </c>
      <c r="D13" s="30" t="str">
        <f>COMPLEX('Passive Radiator'!C$19,2*PI()*B13*'Passive Radiator'!C$20)</f>
        <v>6</v>
      </c>
      <c r="E13" s="31" t="str">
        <f>IMSUB(COMPLEX(1,0),IMDIV(COMPLEX('Passive Radiator'!C$41,0),IMSUM(COMPLEX('Passive Radiator'!C$41,0),IMPRODUCT(C13,COMPLEX('Passive Radiator'!C$42,0)))))</f>
        <v>0.868209108214966+0.338263288914922i</v>
      </c>
      <c r="F13" s="31" t="str">
        <f>IMDIV(IMPRODUCT(C13,COMPLEX(('Passive Radiator'!C$42*'Passive Radiator'!C$14/'Passive Radiator'!C$24),0)),IMSUM(COMPLEX('Passive Radiator'!C$41,0),IMPRODUCT(C13,COMPLEX('Passive Radiator'!C$42,0))))</f>
        <v>0.434104554107484+0.169131644457461i</v>
      </c>
      <c r="G13" s="42" t="str">
        <f>IMPRODUCT(F13,IMSUB(COMPLEX(1,0),IMDIV(IMPRODUCT(COMPLEX('Passive Radiator'!C$41,0),E13),IMSUM(COMPLEX('Passive Radiator'!C$25-(2*PI()*B13)^2*'Passive Radiator'!C$40,0),IMPRODUCT(C13,COMPLEX('Passive Radiator'!C$26,0)),IMPRODUCT(COMPLEX('Passive Radiator'!C$41,0),E13)))))</f>
        <v>-0.0395106777945184+0.00404355337187949i</v>
      </c>
      <c r="H13" s="44" t="str">
        <f>IMDIV(COMPLEX('Passive Radiator'!C$18,0),IMPRODUCT(D13,IMSUM(COMPLEX('Passive Radiator'!C$16-(2*PI()*B13)^2*'Passive Radiator'!C$15,0),IMPRODUCT(C13,IMSUM(COMPLEX('Passive Radiator'!C$17,0),IMDIV(COMPLEX('Passive Radiator'!C$18^2,0),D13))),IMPRODUCT(COMPLEX('Passive Radiator'!C$14*'Passive Radiator'!C$41/'Passive Radiator'!C$24,0),G13))))</f>
        <v>0.000405329072816152-0.000473585563461855i</v>
      </c>
      <c r="I13" s="39">
        <f t="shared" si="1"/>
        <v>-49.440675899789703</v>
      </c>
      <c r="J13" s="32" t="str">
        <f>IMPRODUCT(IMDIV(IMPRODUCT(COMPLEX(-'Passive Radiator'!C$41,0),F13),IMSUM(IMPRODUCT(COMPLEX('Passive Radiator'!C$41,0),E13),COMPLEX('Passive Radiator'!C$25-(2*PI()*B13)^2*'Passive Radiator'!C$40,0),IMPRODUCT(COMPLEX('Passive Radiator'!C$26,0),C13))),H13)</f>
        <v>-0.000208835567155382+0.000262636889203947i</v>
      </c>
      <c r="K13" s="39">
        <f t="shared" si="2"/>
        <v>128.48994438390059</v>
      </c>
      <c r="L13" s="52" t="str">
        <f>IMSUM(IMPRODUCT(COMPLEX(-('Passive Radiator'!C$14/'Passive Radiator'!C$24),0),H13),IMDIV(IMPRODUCT(COMPLEX(-'Passive Radiator'!C$41,0),J13),IMSUM(COMPLEX('Passive Radiator'!C$41,0),IMPRODUCT(COMPLEX('Passive Radiator'!C$42,0),C13))),IMDIV(IMPRODUCT(COMPLEX('Passive Radiator'!C$42*'Passive Radiator'!C$14/'Passive Radiator'!C$24,0),C13,H13),IMSUM(COMPLEX('Passive Radiator'!C$41,0),IMPRODUCT(COMPLEX('Passive Radiator'!C$42,0),C13))))</f>
        <v>-7.92882714747371E-06-5.49345112783699E-06i</v>
      </c>
      <c r="M13" s="40">
        <f t="shared" si="3"/>
        <v>-145.28402665297671</v>
      </c>
      <c r="N13" s="51" t="str">
        <f>IMPRODUCT(COMPLEX(('Passive Radiator'!C$10*'Passive Radiator'!C$14)/(2*PI()),0),C13,C13,H13)</f>
        <v>-0.00831088933043812+0.00971042412299376i</v>
      </c>
      <c r="O13" s="40">
        <f t="shared" si="4"/>
        <v>130.55932410021029</v>
      </c>
      <c r="P13" s="38" t="str">
        <f>IMPRODUCT(COMPLEX(('Passive Radiator'!C$10*'Passive Radiator'!C$24)/(2*PI()),0),C13,C13,J13)</f>
        <v>0.00856395162986441-0.0107702420904537i</v>
      </c>
      <c r="Q13" s="35">
        <f t="shared" si="5"/>
        <v>-51.510055616099471</v>
      </c>
      <c r="R13" s="53" t="str">
        <f>IMPRODUCT(COMPLEX(('Passive Radiator'!C$10*'Passive Radiator'!C$24)/(2*PI()),0),C13,C13,L13)</f>
        <v>0.000325146205205547+0.000225276040765682i</v>
      </c>
      <c r="S13" s="45">
        <f t="shared" si="6"/>
        <v>34.715973347023336</v>
      </c>
      <c r="T13" s="50">
        <f>IMABS(IMDIV(D13,IMSUB(COMPLEX(1,0),IMPRODUCT(COMPLEX('Passive Radiator'!C$18,0),IMPRODUCT(C13,H13)))))</f>
        <v>9.1010413918897175</v>
      </c>
      <c r="U13" s="33">
        <f>20*LOG10('Passive Radiator'!C$31*50000*IMABS(N13))</f>
        <v>85.938176763856617</v>
      </c>
      <c r="V13" s="34">
        <f>20*LOG10('Passive Radiator'!C$31*50000*IMABS(P13))</f>
        <v>86.579043520673309</v>
      </c>
      <c r="W13" s="34">
        <f>20*LOG10('Passive Radiator'!C$31*50000*IMABS(R13))</f>
        <v>55.750926728400856</v>
      </c>
      <c r="X13" s="40">
        <f>1000*'Passive Radiator'!C$31*IMABS(H13)</f>
        <v>19.324091709705122</v>
      </c>
      <c r="Y13" s="40">
        <f>1000*'Passive Radiator'!C$31*IMABS(J13)</f>
        <v>10.401894198766048</v>
      </c>
      <c r="Z13" s="40">
        <f>'Passive Radiator'!C$31*IMABS(IMPRODUCT(C13,J13))</f>
        <v>0.71892731676175636</v>
      </c>
      <c r="AA13" s="40">
        <f>1000*'Passive Radiator'!C$31*IMABS(L13)</f>
        <v>0.29902437580327801</v>
      </c>
      <c r="AB13" s="53" t="str">
        <f t="shared" si="7"/>
        <v>0.000578208504631838-0.000834541926694258i</v>
      </c>
      <c r="AC13" s="40">
        <f>20*LOG10('Passive Radiator'!C$31*50000*IMABS(AB13))</f>
        <v>63.938316137457008</v>
      </c>
      <c r="AD13" s="40">
        <f t="shared" si="8"/>
        <v>1573.6777588278881</v>
      </c>
      <c r="AE13" s="35">
        <f t="shared" si="9"/>
        <v>-55.284026652980998</v>
      </c>
      <c r="AG13" s="77"/>
    </row>
    <row r="14" spans="2:42" s="11" customFormat="1" x14ac:dyDescent="0.25">
      <c r="B14" s="36">
        <v>11.2</v>
      </c>
      <c r="C14" s="29" t="str">
        <f t="shared" si="0"/>
        <v>70.3716754404114i</v>
      </c>
      <c r="D14" s="30" t="str">
        <f>COMPLEX('Passive Radiator'!C$19,2*PI()*B14*'Passive Radiator'!C$20)</f>
        <v>6</v>
      </c>
      <c r="E14" s="31" t="str">
        <f>IMSUB(COMPLEX(1,0),IMDIV(COMPLEX('Passive Radiator'!C$41,0),IMSUM(COMPLEX('Passive Radiator'!C$41,0),IMPRODUCT(C14,COMPLEX('Passive Radiator'!C$42,0)))))</f>
        <v>0.87227810449354+0.333779886923548i</v>
      </c>
      <c r="F14" s="31" t="str">
        <f>IMDIV(IMPRODUCT(C14,COMPLEX(('Passive Radiator'!C$42*'Passive Radiator'!C$14/'Passive Radiator'!C$24),0)),IMSUM(COMPLEX('Passive Radiator'!C$41,0),IMPRODUCT(C14,COMPLEX('Passive Radiator'!C$42,0))))</f>
        <v>0.43613905224677+0.166889943461774i</v>
      </c>
      <c r="G14" s="42" t="str">
        <f>IMPRODUCT(F14,IMSUB(COMPLEX(1,0),IMDIV(IMPRODUCT(COMPLEX('Passive Radiator'!C$41,0),E14),IMSUM(COMPLEX('Passive Radiator'!C$25-(2*PI()*B14)^2*'Passive Radiator'!C$40,0),IMPRODUCT(C14,COMPLEX('Passive Radiator'!C$26,0)),IMPRODUCT(COMPLEX('Passive Radiator'!C$41,0),E14)))))</f>
        <v>-0.0425802216503913+0.00429971580657517i</v>
      </c>
      <c r="H14" s="44" t="str">
        <f>IMDIV(COMPLEX('Passive Radiator'!C$18,0),IMPRODUCT(D14,IMSUM(COMPLEX('Passive Radiator'!C$16-(2*PI()*B14)^2*'Passive Radiator'!C$15,0),IMPRODUCT(C14,IMSUM(COMPLEX('Passive Radiator'!C$17,0),IMDIV(COMPLEX('Passive Radiator'!C$18^2,0),D14))),IMPRODUCT(COMPLEX('Passive Radiator'!C$14*'Passive Radiator'!C$41/'Passive Radiator'!C$24,0),G14))))</f>
        <v>0.000395682241300388-0.00047789954186283i</v>
      </c>
      <c r="I14" s="39">
        <f t="shared" si="1"/>
        <v>-50.376564913706254</v>
      </c>
      <c r="J14" s="32" t="str">
        <f>IMPRODUCT(IMDIV(IMPRODUCT(COMPLEX(-'Passive Radiator'!C$41,0),F14),IMSUM(IMPRODUCT(COMPLEX('Passive Radiator'!C$41,0),E14),COMPLEX('Passive Radiator'!C$25-(2*PI()*B14)^2*'Passive Radiator'!C$40,0),IMPRODUCT(COMPLEX('Passive Radiator'!C$26,0),C14))),H14)</f>
        <v>-0.000204196876889688+0.000266660902370862i</v>
      </c>
      <c r="K14" s="39">
        <f t="shared" si="2"/>
        <v>127.44326137175565</v>
      </c>
      <c r="L14" s="52" t="str">
        <f>IMSUM(IMPRODUCT(COMPLEX(-('Passive Radiator'!C$14/'Passive Radiator'!C$24),0),H14),IMDIV(IMPRODUCT(COMPLEX(-'Passive Radiator'!C$41,0),J14),IMSUM(COMPLEX('Passive Radiator'!C$41,0),IMPRODUCT(COMPLEX('Passive Radiator'!C$42,0),C14))),IMDIV(IMPRODUCT(COMPLEX('Passive Radiator'!C$42*'Passive Radiator'!C$14/'Passive Radiator'!C$24,0),C14,H14),IMSUM(COMPLEX('Passive Radiator'!C$41,0),IMPRODUCT(COMPLEX('Passive Radiator'!C$42,0),C14))))</f>
        <v>-8.43764908409661E-06-5.66074183300699E-06i</v>
      </c>
      <c r="M14" s="40">
        <f t="shared" si="3"/>
        <v>-146.14269997661339</v>
      </c>
      <c r="N14" s="51" t="str">
        <f>IMPRODUCT(COMPLEX(('Passive Radiator'!C$10*'Passive Radiator'!C$14)/(2*PI()),0),C14,C14,H14)</f>
        <v>-0.00841079364704334+0.0101584403116372i</v>
      </c>
      <c r="O14" s="40">
        <f t="shared" si="4"/>
        <v>129.62343508629368</v>
      </c>
      <c r="P14" s="38" t="str">
        <f>IMPRODUCT(COMPLEX(('Passive Radiator'!C$10*'Passive Radiator'!C$24)/(2*PI()),0),C14,C14,J14)</f>
        <v>0.00868099507951405-0.0113365200126483i</v>
      </c>
      <c r="Q14" s="35">
        <f t="shared" si="5"/>
        <v>-52.556738628244339</v>
      </c>
      <c r="R14" s="53" t="str">
        <f>IMPRODUCT(COMPLEX(('Passive Radiator'!C$10*'Passive Radiator'!C$24)/(2*PI()),0),C14,C14,L14)</f>
        <v>0.00035870867026668+0.000240654376047485i</v>
      </c>
      <c r="S14" s="45">
        <f t="shared" si="6"/>
        <v>33.857300023386564</v>
      </c>
      <c r="T14" s="50">
        <f>IMABS(IMDIV(D14,IMSUB(COMPLEX(1,0),IMPRODUCT(COMPLEX('Passive Radiator'!C$18,0),IMPRODUCT(C14,H14)))))</f>
        <v>9.2700556794050488</v>
      </c>
      <c r="U14" s="33">
        <f>20*LOG10('Passive Radiator'!C$31*50000*IMABS(N14))</f>
        <v>86.210512750912955</v>
      </c>
      <c r="V14" s="34">
        <f>20*LOG10('Passive Radiator'!C$31*50000*IMABS(P14))</f>
        <v>86.900302707905041</v>
      </c>
      <c r="W14" s="34">
        <f>20*LOG10('Passive Radiator'!C$31*50000*IMABS(R14))</f>
        <v>56.515434722300483</v>
      </c>
      <c r="X14" s="40">
        <f>1000*'Passive Radiator'!C$31*IMABS(H14)</f>
        <v>19.233805246847709</v>
      </c>
      <c r="Y14" s="40">
        <f>1000*'Passive Radiator'!C$31*IMABS(J14)</f>
        <v>10.411773611193231</v>
      </c>
      <c r="Z14" s="40">
        <f>'Passive Radiator'!C$31*IMABS(IMPRODUCT(C14,J14))</f>
        <v>0.73269395332593001</v>
      </c>
      <c r="AA14" s="40">
        <f>1000*'Passive Radiator'!C$31*IMABS(L14)</f>
        <v>0.31497879496852726</v>
      </c>
      <c r="AB14" s="53" t="str">
        <f t="shared" si="7"/>
        <v>0.00062891010273739-0.000937425324963615i</v>
      </c>
      <c r="AC14" s="40">
        <f>20*LOG10('Passive Radiator'!C$31*50000*IMABS(AB14))</f>
        <v>64.859330881595994</v>
      </c>
      <c r="AD14" s="40">
        <f t="shared" si="8"/>
        <v>1749.7118941965648</v>
      </c>
      <c r="AE14" s="35">
        <f t="shared" si="9"/>
        <v>-56.14269997661571</v>
      </c>
      <c r="AG14" s="77"/>
    </row>
    <row r="15" spans="2:42" x14ac:dyDescent="0.25">
      <c r="B15" s="36">
        <v>11.5</v>
      </c>
      <c r="C15" s="29" t="str">
        <f t="shared" si="0"/>
        <v>72.2566310325652i</v>
      </c>
      <c r="D15" s="30" t="str">
        <f>COMPLEX('Passive Radiator'!C$19,2*PI()*B15*'Passive Radiator'!C$20)</f>
        <v>6</v>
      </c>
      <c r="E15" s="31" t="str">
        <f>IMSUB(COMPLEX(1,0),IMDIV(COMPLEX('Passive Radiator'!C$41,0),IMSUM(COMPLEX('Passive Radiator'!C$41,0),IMPRODUCT(C15,COMPLEX('Passive Radiator'!C$42,0)))))</f>
        <v>0.878052911486738+0.327224687510586i</v>
      </c>
      <c r="F15" s="31" t="str">
        <f>IMDIV(IMPRODUCT(C15,COMPLEX(('Passive Radiator'!C$42*'Passive Radiator'!C$14/'Passive Radiator'!C$24),0)),IMSUM(COMPLEX('Passive Radiator'!C$41,0),IMPRODUCT(C15,COMPLEX('Passive Radiator'!C$42,0))))</f>
        <v>0.43902645574337+0.163612343755293i</v>
      </c>
      <c r="G15" s="42" t="str">
        <f>IMPRODUCT(F15,IMSUB(COMPLEX(1,0),IMDIV(IMPRODUCT(COMPLEX('Passive Radiator'!C$41,0),E15),IMSUM(COMPLEX('Passive Radiator'!C$25-(2*PI()*B15)^2*'Passive Radiator'!C$40,0),IMPRODUCT(C15,COMPLEX('Passive Radiator'!C$26,0)),IMPRODUCT(COMPLEX('Passive Radiator'!C$41,0),E15)))))</f>
        <v>-0.0473548341270313+0.0047158387668744i</v>
      </c>
      <c r="H15" s="44" t="str">
        <f>IMDIV(COMPLEX('Passive Radiator'!C$18,0),IMPRODUCT(D15,IMSUM(COMPLEX('Passive Radiator'!C$16-(2*PI()*B15)^2*'Passive Radiator'!C$15,0),IMPRODUCT(C15,IMSUM(COMPLEX('Passive Radiator'!C$17,0),IMDIV(COMPLEX('Passive Radiator'!C$18^2,0),D15))),IMPRODUCT(COMPLEX('Passive Radiator'!C$14*'Passive Radiator'!C$41/'Passive Radiator'!C$24,0),G15))))</f>
        <v>0.00038104380008664-0.000483958968368152i</v>
      </c>
      <c r="I15" s="39">
        <f t="shared" si="1"/>
        <v>-51.784967530491706</v>
      </c>
      <c r="J15" s="32" t="str">
        <f>IMPRODUCT(IMDIV(IMPRODUCT(COMPLEX(-'Passive Radiator'!C$41,0),F15),IMSUM(IMPRODUCT(COMPLEX('Passive Radiator'!C$41,0),E15),COMPLEX('Passive Radiator'!C$25-(2*PI()*B15)^2*'Passive Radiator'!C$40,0),IMPRODUCT(COMPLEX('Passive Radiator'!C$26,0),C15))),H15)</f>
        <v>-0.000197073432236632+0.000272568256818386i</v>
      </c>
      <c r="K15" s="39">
        <f t="shared" si="2"/>
        <v>125.86783792315664</v>
      </c>
      <c r="L15" s="52" t="str">
        <f>IMSUM(IMPRODUCT(COMPLEX(-('Passive Radiator'!C$14/'Passive Radiator'!C$24),0),H15),IMDIV(IMPRODUCT(COMPLEX(-'Passive Radiator'!C$41,0),J15),IMSUM(COMPLEX('Passive Radiator'!C$41,0),IMPRODUCT(COMPLEX('Passive Radiator'!C$42,0),C15))),IMDIV(IMPRODUCT(COMPLEX('Passive Radiator'!C$42*'Passive Radiator'!C$14/'Passive Radiator'!C$24,0),C15,H15),IMSUM(COMPLEX('Passive Radiator'!C$41,0),IMPRODUCT(COMPLEX('Passive Radiator'!C$42,0),C15))))</f>
        <v>-9.21046129031855E-06-5.87403483862079E-06i</v>
      </c>
      <c r="M15" s="40">
        <f t="shared" si="3"/>
        <v>-147.47202649420277</v>
      </c>
      <c r="N15" s="51" t="str">
        <f>IMPRODUCT(COMPLEX(('Passive Radiator'!C$10*'Passive Radiator'!C$14)/(2*PI()),0),C15,C15,H15)</f>
        <v>-0.00853935274810015+0.010845725204196i</v>
      </c>
      <c r="O15" s="40">
        <f t="shared" si="4"/>
        <v>128.21503246950829</v>
      </c>
      <c r="P15" s="38" t="str">
        <f>IMPRODUCT(COMPLEX(('Passive Radiator'!C$10*'Passive Radiator'!C$24)/(2*PI()),0),C15,C15,J15)</f>
        <v>0.00883299796382866-0.0122167398728321i</v>
      </c>
      <c r="Q15" s="35">
        <f t="shared" si="5"/>
        <v>-54.13216207684345</v>
      </c>
      <c r="R15" s="53" t="str">
        <f>IMPRODUCT(COMPLEX(('Passive Radiator'!C$10*'Passive Radiator'!C$24)/(2*PI()),0),C15,C15,L15)</f>
        <v>0.000412820667402899+0.000263279211104903i</v>
      </c>
      <c r="S15" s="45">
        <f t="shared" si="6"/>
        <v>32.527973505797242</v>
      </c>
      <c r="T15" s="50">
        <f>IMABS(IMDIV(D15,IMSUB(COMPLEX(1,0),IMPRODUCT(COMPLEX('Passive Radiator'!C$18,0),IMPRODUCT(C15,H15)))))</f>
        <v>9.5407068902110872</v>
      </c>
      <c r="U15" s="33">
        <f>20*LOG10('Passive Radiator'!C$31*50000*IMABS(N15))</f>
        <v>86.606730344766476</v>
      </c>
      <c r="V15" s="34">
        <f>20*LOG10('Passive Radiator'!C$31*50000*IMABS(P15))</f>
        <v>87.372066283718098</v>
      </c>
      <c r="W15" s="34">
        <f>20*LOG10('Passive Radiator'!C$31*50000*IMABS(R15))</f>
        <v>57.603981845402821</v>
      </c>
      <c r="X15" s="40">
        <f>1000*'Passive Radiator'!C$31*IMABS(H15)</f>
        <v>19.094859121845971</v>
      </c>
      <c r="Y15" s="40">
        <f>1000*'Passive Radiator'!C$31*IMABS(J15)</f>
        <v>10.426853217443746</v>
      </c>
      <c r="Z15" s="40">
        <f>'Passive Radiator'!C$31*IMABS(IMPRODUCT(C15,J15))</f>
        <v>0.75340928576354882</v>
      </c>
      <c r="AA15" s="40">
        <f>1000*'Passive Radiator'!C$31*IMABS(L15)</f>
        <v>0.33864840771753457</v>
      </c>
      <c r="AB15" s="53" t="str">
        <f t="shared" si="7"/>
        <v>0.000706465883131409-0.0011077354575312i</v>
      </c>
      <c r="AC15" s="40">
        <f>20*LOG10('Passive Radiator'!C$31*50000*IMABS(AB15))</f>
        <v>66.177474358367149</v>
      </c>
      <c r="AD15" s="40">
        <f t="shared" si="8"/>
        <v>2036.4498424171795</v>
      </c>
      <c r="AE15" s="35">
        <f t="shared" si="9"/>
        <v>-57.472026494207775</v>
      </c>
      <c r="AF15" s="11"/>
      <c r="AG15" s="77"/>
      <c r="AH15" s="11"/>
    </row>
    <row r="16" spans="2:42" x14ac:dyDescent="0.25">
      <c r="B16" s="36">
        <v>11.7</v>
      </c>
      <c r="C16" s="29" t="str">
        <f t="shared" si="0"/>
        <v>73.5132680940011i</v>
      </c>
      <c r="D16" s="30" t="str">
        <f>COMPLEX('Passive Radiator'!C$19,2*PI()*B16*'Passive Radiator'!C$20)</f>
        <v>6</v>
      </c>
      <c r="E16" s="31" t="str">
        <f>IMSUB(COMPLEX(1,0),IMDIV(COMPLEX('Passive Radiator'!C$41,0),IMSUM(COMPLEX('Passive Radiator'!C$41,0),IMPRODUCT(C16,COMPLEX('Passive Radiator'!C$42,0)))))</f>
        <v>0.881697405624105+0.322966082646192i</v>
      </c>
      <c r="F16" s="31" t="str">
        <f>IMDIV(IMPRODUCT(C16,COMPLEX(('Passive Radiator'!C$42*'Passive Radiator'!C$14/'Passive Radiator'!C$24),0)),IMSUM(COMPLEX('Passive Radiator'!C$41,0),IMPRODUCT(C16,COMPLEX('Passive Radiator'!C$42,0))))</f>
        <v>0.440848702812053+0.161483041323096i</v>
      </c>
      <c r="G16" s="42" t="str">
        <f>IMPRODUCT(F16,IMSUB(COMPLEX(1,0),IMDIV(IMPRODUCT(COMPLEX('Passive Radiator'!C$41,0),E16),IMSUM(COMPLEX('Passive Radiator'!C$25-(2*PI()*B16)^2*'Passive Radiator'!C$40,0),IMPRODUCT(C16,COMPLEX('Passive Radiator'!C$26,0)),IMPRODUCT(COMPLEX('Passive Radiator'!C$41,0),E16)))))</f>
        <v>-0.0506550904812385+0.00501573104949332i</v>
      </c>
      <c r="H16" s="44" t="str">
        <f>IMDIV(COMPLEX('Passive Radiator'!C$18,0),IMPRODUCT(D16,IMSUM(COMPLEX('Passive Radiator'!C$16-(2*PI()*B16)^2*'Passive Radiator'!C$15,0),IMPRODUCT(C16,IMSUM(COMPLEX('Passive Radiator'!C$17,0),IMDIV(COMPLEX('Passive Radiator'!C$18^2,0),D16))),IMPRODUCT(COMPLEX('Passive Radiator'!C$14*'Passive Radiator'!C$41/'Passive Radiator'!C$24,0),G16))))</f>
        <v>0.000371179460142257-0.000487719817088694i</v>
      </c>
      <c r="I16" s="39">
        <f t="shared" si="1"/>
        <v>-52.727029247071201</v>
      </c>
      <c r="J16" s="32" t="str">
        <f>IMPRODUCT(IMDIV(IMPRODUCT(COMPLEX(-'Passive Radiator'!C$41,0),F16),IMSUM(IMPRODUCT(COMPLEX('Passive Radiator'!C$41,0),E16),COMPLEX('Passive Radiator'!C$25-(2*PI()*B16)^2*'Passive Radiator'!C$40,0),IMPRODUCT(COMPLEX('Passive Radiator'!C$26,0),C16))),H16)</f>
        <v>-0.000192214002501991+0.00027641829302133i</v>
      </c>
      <c r="K16" s="39">
        <f t="shared" si="2"/>
        <v>124.81373444595552</v>
      </c>
      <c r="L16" s="52" t="str">
        <f>IMSUM(IMPRODUCT(COMPLEX(-('Passive Radiator'!C$14/'Passive Radiator'!C$24),0),H16),IMDIV(IMPRODUCT(COMPLEX(-'Passive Radiator'!C$41,0),J16),IMSUM(COMPLEX('Passive Radiator'!C$41,0),IMPRODUCT(COMPLEX('Passive Radiator'!C$42,0),C16))),IMDIV(IMPRODUCT(COMPLEX('Passive Radiator'!C$42*'Passive Radiator'!C$14/'Passive Radiator'!C$24,0),C16,H16),IMSUM(COMPLEX('Passive Radiator'!C$41,0),IMPRODUCT(COMPLEX('Passive Radiator'!C$42,0),C16))))</f>
        <v>-9.73158527739501E-06-5.99115666969198E-06i</v>
      </c>
      <c r="M16" s="40">
        <f t="shared" si="3"/>
        <v>-148.38187073592462</v>
      </c>
      <c r="N16" s="51" t="str">
        <f>IMPRODUCT(COMPLEX(('Passive Radiator'!C$10*'Passive Radiator'!C$14)/(2*PI()),0),C16,C16,H16)</f>
        <v>-0.00861013642715996+0.0113134874482379i</v>
      </c>
      <c r="O16" s="40">
        <f t="shared" si="4"/>
        <v>127.27297075292888</v>
      </c>
      <c r="P16" s="38" t="str">
        <f>IMPRODUCT(COMPLEX(('Passive Radiator'!C$10*'Passive Radiator'!C$24)/(2*PI()),0),C16,C16,J16)</f>
        <v>0.0089174588708024-0.0128239812244146i</v>
      </c>
      <c r="Q16" s="35">
        <f t="shared" si="5"/>
        <v>-55.186265554044446</v>
      </c>
      <c r="R16" s="53" t="str">
        <f>IMPRODUCT(COMPLEX(('Passive Radiator'!C$10*'Passive Radiator'!C$24)/(2*PI()),0),C16,C16,L16)</f>
        <v>0.00045148121536035+0.000277950058242808i</v>
      </c>
      <c r="S16" s="45">
        <f t="shared" si="6"/>
        <v>31.618129264075328</v>
      </c>
      <c r="T16" s="50">
        <f>IMABS(IMDIV(D16,IMSUB(COMPLEX(1,0),IMPRODUCT(COMPLEX('Passive Radiator'!C$18,0),IMPRODUCT(C16,H16)))))</f>
        <v>9.7335022471222388</v>
      </c>
      <c r="U16" s="33">
        <f>20*LOG10('Passive Radiator'!C$31*50000*IMABS(N16))</f>
        <v>86.862929853167898</v>
      </c>
      <c r="V16" s="34">
        <f>20*LOG10('Passive Radiator'!C$31*50000*IMABS(P16))</f>
        <v>87.680097325958215</v>
      </c>
      <c r="W16" s="34">
        <f>20*LOG10('Passive Radiator'!C$31*50000*IMABS(R16))</f>
        <v>58.295111444740407</v>
      </c>
      <c r="X16" s="40">
        <f>1000*'Passive Radiator'!C$31*IMABS(H16)</f>
        <v>18.999859577366301</v>
      </c>
      <c r="Y16" s="40">
        <f>1000*'Passive Radiator'!C$31*IMABS(J16)</f>
        <v>10.437074156637454</v>
      </c>
      <c r="Z16" s="40">
        <f>'Passive Radiator'!C$31*IMABS(IMPRODUCT(C16,J16))</f>
        <v>0.76726343059386082</v>
      </c>
      <c r="AA16" s="40">
        <f>1000*'Passive Radiator'!C$31*IMABS(L16)</f>
        <v>0.35426600112370055</v>
      </c>
      <c r="AB16" s="53" t="str">
        <f t="shared" si="7"/>
        <v>0.000758803659002791-0.00123254371793389i</v>
      </c>
      <c r="AC16" s="40">
        <f>20*LOG10('Passive Radiator'!C$31*50000*IMABS(AB16))</f>
        <v>67.018364385555984</v>
      </c>
      <c r="AD16" s="40">
        <f t="shared" si="8"/>
        <v>2243.4594247291866</v>
      </c>
      <c r="AE16" s="35">
        <f t="shared" si="9"/>
        <v>-58.381870735929994</v>
      </c>
      <c r="AF16" s="11"/>
      <c r="AG16" s="77"/>
      <c r="AH16" s="11"/>
    </row>
    <row r="17" spans="2:34" x14ac:dyDescent="0.25">
      <c r="B17" s="36">
        <v>12</v>
      </c>
      <c r="C17" s="29" t="str">
        <f t="shared" si="0"/>
        <v>75.398223686155i</v>
      </c>
      <c r="D17" s="30" t="str">
        <f>COMPLEX('Passive Radiator'!C$19,2*PI()*B17*'Passive Radiator'!C$20)</f>
        <v>6</v>
      </c>
      <c r="E17" s="31" t="str">
        <f>IMSUB(COMPLEX(1,0),IMDIV(COMPLEX('Passive Radiator'!C$41,0),IMSUM(COMPLEX('Passive Radiator'!C$41,0),IMPRODUCT(C17,COMPLEX('Passive Radiator'!C$42,0)))))</f>
        <v>0.886877828054299+0.316742081447964i</v>
      </c>
      <c r="F17" s="31" t="str">
        <f>IMDIV(IMPRODUCT(C17,COMPLEX(('Passive Radiator'!C$42*'Passive Radiator'!C$14/'Passive Radiator'!C$24),0)),IMSUM(COMPLEX('Passive Radiator'!C$41,0),IMPRODUCT(C17,COMPLEX('Passive Radiator'!C$42,0))))</f>
        <v>0.44343891402715+0.158371040723982i</v>
      </c>
      <c r="G17" s="42" t="str">
        <f>IMPRODUCT(F17,IMSUB(COMPLEX(1,0),IMDIV(IMPRODUCT(COMPLEX('Passive Radiator'!C$41,0),E17),IMSUM(COMPLEX('Passive Radiator'!C$25-(2*PI()*B17)^2*'Passive Radiator'!C$40,0),IMPRODUCT(C17,COMPLEX('Passive Radiator'!C$26,0)),IMPRODUCT(COMPLEX('Passive Radiator'!C$41,0),E17)))))</f>
        <v>-0.0557878579133205+0.00550155016573513i</v>
      </c>
      <c r="H17" s="44" t="str">
        <f>IMDIV(COMPLEX('Passive Radiator'!C$18,0),IMPRODUCT(D17,IMSUM(COMPLEX('Passive Radiator'!C$16-(2*PI()*B17)^2*'Passive Radiator'!C$15,0),IMPRODUCT(C17,IMSUM(COMPLEX('Passive Radiator'!C$17,0),IMDIV(COMPLEX('Passive Radiator'!C$18^2,0),D17))),IMPRODUCT(COMPLEX('Passive Radiator'!C$14*'Passive Radiator'!C$41/'Passive Radiator'!C$24,0),G17))))</f>
        <v>0.00035623677087835-0.000492935550527061i</v>
      </c>
      <c r="I17" s="39">
        <f t="shared" si="1"/>
        <v>-54.144952346827857</v>
      </c>
      <c r="J17" s="32" t="str">
        <f>IMPRODUCT(IMDIV(IMPRODUCT(COMPLEX(-'Passive Radiator'!C$41,0),F17),IMSUM(IMPRODUCT(COMPLEX('Passive Radiator'!C$41,0),E17),COMPLEX('Passive Radiator'!C$25-(2*PI()*B17)^2*'Passive Radiator'!C$40,0),IMPRODUCT(COMPLEX('Passive Radiator'!C$26,0),C17))),H17)</f>
        <v>-0.000184758850379918+0.000282056654146041i</v>
      </c>
      <c r="K17" s="39">
        <f t="shared" si="2"/>
        <v>123.22646788090746</v>
      </c>
      <c r="L17" s="52" t="str">
        <f>IMSUM(IMPRODUCT(COMPLEX(-('Passive Radiator'!C$14/'Passive Radiator'!C$24),0),H17),IMDIV(IMPRODUCT(COMPLEX(-'Passive Radiator'!C$41,0),J17),IMSUM(COMPLEX('Passive Radiator'!C$41,0),IMPRODUCT(COMPLEX('Passive Radiator'!C$42,0),C17))),IMDIV(IMPRODUCT(COMPLEX('Passive Radiator'!C$42*'Passive Radiator'!C$14/'Passive Radiator'!C$24,0),C17,H17),IMSUM(COMPLEX('Passive Radiator'!C$41,0),IMPRODUCT(COMPLEX('Passive Radiator'!C$42,0),C17))))</f>
        <v>-0.0000105213117568193-6.12920596341482E-06i</v>
      </c>
      <c r="M17" s="40">
        <f t="shared" si="3"/>
        <v>-149.77699687438908</v>
      </c>
      <c r="N17" s="51" t="str">
        <f>IMPRODUCT(COMPLEX(('Passive Radiator'!C$10*'Passive Radiator'!C$14)/(2*PI()),0),C17,C17,H17)</f>
        <v>-0.00869271840515821+0.0120283763016891i</v>
      </c>
      <c r="O17" s="40">
        <f t="shared" si="4"/>
        <v>125.85504765317204</v>
      </c>
      <c r="P17" s="38" t="str">
        <f>IMPRODUCT(COMPLEX(('Passive Radiator'!C$10*'Passive Radiator'!C$24)/(2*PI()),0),C17,C17,J17)</f>
        <v>0.00901679327068587-0.0137652217245698i</v>
      </c>
      <c r="Q17" s="35">
        <f t="shared" si="5"/>
        <v>-56.773532119092479</v>
      </c>
      <c r="R17" s="53" t="str">
        <f>IMPRODUCT(COMPLEX(('Passive Radiator'!C$10*'Passive Radiator'!C$24)/(2*PI()),0),C17,C17,L17)</f>
        <v>0.000513471981735106+0.000299123874022402i</v>
      </c>
      <c r="S17" s="45">
        <f t="shared" si="6"/>
        <v>30.22300312561088</v>
      </c>
      <c r="T17" s="50">
        <f>IMABS(IMDIV(D17,IMSUB(COMPLEX(1,0),IMPRODUCT(COMPLEX('Passive Radiator'!C$18,0),IMPRODUCT(C17,H17)))))</f>
        <v>10.043043616933922</v>
      </c>
      <c r="U17" s="33">
        <f>20*LOG10('Passive Radiator'!C$31*50000*IMABS(N17))</f>
        <v>87.235698283028128</v>
      </c>
      <c r="V17" s="34">
        <f>20*LOG10('Passive Radiator'!C$31*50000*IMABS(P17))</f>
        <v>88.13286219253834</v>
      </c>
      <c r="W17" s="34">
        <f>20*LOG10('Passive Radiator'!C$31*50000*IMABS(R17))</f>
        <v>59.285962496698048</v>
      </c>
      <c r="X17" s="40">
        <f>1000*'Passive Radiator'!C$31*IMABS(H17)</f>
        <v>18.85376302591024</v>
      </c>
      <c r="Y17" s="40">
        <f>1000*'Passive Radiator'!C$31*IMABS(J17)</f>
        <v>10.452646036915214</v>
      </c>
      <c r="Z17" s="40">
        <f>'Passive Radiator'!C$31*IMABS(IMPRODUCT(C17,J17))</f>
        <v>0.78811094400353598</v>
      </c>
      <c r="AA17" s="40">
        <f>1000*'Passive Radiator'!C$31*IMABS(L17)</f>
        <v>0.37746897265858054</v>
      </c>
      <c r="AB17" s="53" t="str">
        <f t="shared" si="7"/>
        <v>0.000837546847262767-0.0014377215488583i</v>
      </c>
      <c r="AC17" s="40">
        <f>20*LOG10('Passive Radiator'!C$31*50000*IMABS(AB17))</f>
        <v>68.22912312354255</v>
      </c>
      <c r="AD17" s="40">
        <f t="shared" si="8"/>
        <v>2579.0285876896892</v>
      </c>
      <c r="AE17" s="35">
        <f t="shared" si="9"/>
        <v>-59.776996874387955</v>
      </c>
      <c r="AG17" s="77"/>
    </row>
    <row r="18" spans="2:34" x14ac:dyDescent="0.25">
      <c r="B18" s="36">
        <v>12.3</v>
      </c>
      <c r="C18" s="29" t="str">
        <f t="shared" si="0"/>
        <v>77.2831792783089i</v>
      </c>
      <c r="D18" s="30" t="str">
        <f>COMPLEX('Passive Radiator'!C$19,2*PI()*B18*'Passive Radiator'!C$20)</f>
        <v>6</v>
      </c>
      <c r="E18" s="31" t="str">
        <f>IMSUB(COMPLEX(1,0),IMDIV(COMPLEX('Passive Radiator'!C$41,0),IMSUM(COMPLEX('Passive Radiator'!C$41,0),IMPRODUCT(C18,COMPLEX('Passive Radiator'!C$42,0)))))</f>
        <v>0.89173857029956+0.310710303240264i</v>
      </c>
      <c r="F18" s="31" t="str">
        <f>IMDIV(IMPRODUCT(C18,COMPLEX(('Passive Radiator'!C$42*'Passive Radiator'!C$14/'Passive Radiator'!C$24),0)),IMSUM(COMPLEX('Passive Radiator'!C$41,0),IMPRODUCT(C18,COMPLEX('Passive Radiator'!C$42,0))))</f>
        <v>0.445869285149781+0.155355151620132i</v>
      </c>
      <c r="G18" s="42" t="str">
        <f>IMPRODUCT(F18,IMSUB(COMPLEX(1,0),IMDIV(IMPRODUCT(COMPLEX('Passive Radiator'!C$41,0),E18),IMSUM(COMPLEX('Passive Radiator'!C$25-(2*PI()*B18)^2*'Passive Radiator'!C$40,0),IMPRODUCT(C18,COMPLEX('Passive Radiator'!C$26,0)),IMPRODUCT(COMPLEX('Passive Radiator'!C$41,0),E18)))))</f>
        <v>-0.0611479150193514+0.00603350344330825i</v>
      </c>
      <c r="H18" s="44" t="str">
        <f>IMDIV(COMPLEX('Passive Radiator'!C$18,0),IMPRODUCT(D18,IMSUM(COMPLEX('Passive Radiator'!C$16-(2*PI()*B18)^2*'Passive Radiator'!C$15,0),IMPRODUCT(C18,IMSUM(COMPLEX('Passive Radiator'!C$17,0),IMDIV(COMPLEX('Passive Radiator'!C$18^2,0),D18))),IMPRODUCT(COMPLEX('Passive Radiator'!C$14*'Passive Radiator'!C$41/'Passive Radiator'!C$24,0),G18))))</f>
        <v>0.00034113336499274-0.000497632005146934i</v>
      </c>
      <c r="I18" s="39">
        <f t="shared" si="1"/>
        <v>-55.568843557030554</v>
      </c>
      <c r="J18" s="32" t="str">
        <f>IMPRODUCT(IMDIV(IMPRODUCT(COMPLEX(-'Passive Radiator'!C$41,0),F18),IMSUM(IMPRODUCT(COMPLEX('Passive Radiator'!C$41,0),E18),COMPLEX('Passive Radiator'!C$25-(2*PI()*B18)^2*'Passive Radiator'!C$40,0),IMPRODUCT(COMPLEX('Passive Radiator'!C$26,0),C18))),H18)</f>
        <v>-0.000177104164394418+0.000287525387842425i</v>
      </c>
      <c r="K18" s="39">
        <f t="shared" si="2"/>
        <v>121.63141169994739</v>
      </c>
      <c r="L18" s="52" t="str">
        <f>IMSUM(IMPRODUCT(COMPLEX(-('Passive Radiator'!C$14/'Passive Radiator'!C$24),0),H18),IMDIV(IMPRODUCT(COMPLEX(-'Passive Radiator'!C$41,0),J18),IMSUM(COMPLEX('Passive Radiator'!C$41,0),IMPRODUCT(COMPLEX('Passive Radiator'!C$42,0),C18))),IMDIV(IMPRODUCT(COMPLEX('Passive Radiator'!C$42*'Passive Radiator'!C$14/'Passive Radiator'!C$24,0),C18,H18),IMSUM(COMPLEX('Passive Radiator'!C$41,0),IMPRODUCT(COMPLEX('Passive Radiator'!C$42,0),C18))))</f>
        <v>-0.000011319647698239-6.22199637501168E-06i</v>
      </c>
      <c r="M18" s="40">
        <f t="shared" si="3"/>
        <v>-151.20401378673805</v>
      </c>
      <c r="N18" s="51" t="str">
        <f>IMPRODUCT(COMPLEX(('Passive Radiator'!C$10*'Passive Radiator'!C$14)/(2*PI()),0),C18,C18,H18)</f>
        <v>-0.00874558358196394+0.0127577151363234i</v>
      </c>
      <c r="O18" s="40">
        <f t="shared" si="4"/>
        <v>124.43115644296948</v>
      </c>
      <c r="P18" s="38" t="str">
        <f>IMPRODUCT(COMPLEX(('Passive Radiator'!C$10*'Passive Radiator'!C$24)/(2*PI()),0),C18,C18,J18)</f>
        <v>0.00908078441672352-0.0147424882427788i</v>
      </c>
      <c r="Q18" s="35">
        <f t="shared" si="5"/>
        <v>-58.368588300052544</v>
      </c>
      <c r="R18" s="53" t="str">
        <f>IMPRODUCT(COMPLEX(('Passive Radiator'!C$10*'Passive Radiator'!C$24)/(2*PI()),0),C18,C18,L18)</f>
        <v>0.000580400132162046+0.000319024727150329i</v>
      </c>
      <c r="S18" s="45">
        <f t="shared" si="6"/>
        <v>28.795986213261937</v>
      </c>
      <c r="T18" s="50">
        <f>IMABS(IMDIV(D18,IMSUB(COMPLEX(1,0),IMPRODUCT(COMPLEX('Passive Radiator'!C$18,0),IMPRODUCT(C18,H18)))))</f>
        <v>10.379462899393515</v>
      </c>
      <c r="U18" s="33">
        <f>20*LOG10('Passive Radiator'!C$31*50000*IMABS(N18))</f>
        <v>87.595054091560925</v>
      </c>
      <c r="V18" s="34">
        <f>20*LOG10('Passive Radiator'!C$31*50000*IMABS(P18))</f>
        <v>88.574973501784655</v>
      </c>
      <c r="W18" s="34">
        <f>20*LOG10('Passive Radiator'!C$31*50000*IMABS(R18))</f>
        <v>60.227727083638428</v>
      </c>
      <c r="X18" s="40">
        <f>1000*'Passive Radiator'!C$31*IMABS(H18)</f>
        <v>18.703294133194099</v>
      </c>
      <c r="Y18" s="40">
        <f>1000*'Passive Radiator'!C$31*IMABS(J18)</f>
        <v>10.468490869532745</v>
      </c>
      <c r="Z18" s="40">
        <f>'Passive Radiator'!C$31*IMABS(IMPRODUCT(C18,J18))</f>
        <v>0.8090382566434382</v>
      </c>
      <c r="AA18" s="40">
        <f>1000*'Passive Radiator'!C$31*IMABS(L18)</f>
        <v>0.4004255287187527</v>
      </c>
      <c r="AB18" s="53" t="str">
        <f t="shared" si="7"/>
        <v>0.000915600966921626-0.00166574837930507i</v>
      </c>
      <c r="AC18" s="40">
        <f>20*LOG10('Passive Radiator'!C$31*50000*IMABS(AB18))</f>
        <v>69.385365018318666</v>
      </c>
      <c r="AD18" s="40">
        <f t="shared" si="8"/>
        <v>2946.2408781478057</v>
      </c>
      <c r="AE18" s="35">
        <f t="shared" si="9"/>
        <v>-61.204013786733228</v>
      </c>
      <c r="AG18" s="77"/>
    </row>
    <row r="19" spans="2:34" x14ac:dyDescent="0.25">
      <c r="B19" s="36">
        <v>12.6</v>
      </c>
      <c r="C19" s="29" t="str">
        <f t="shared" si="0"/>
        <v>79.1681348704628i</v>
      </c>
      <c r="D19" s="30" t="str">
        <f>COMPLEX('Passive Radiator'!C$19,2*PI()*B19*'Passive Radiator'!C$20)</f>
        <v>6</v>
      </c>
      <c r="E19" s="31" t="str">
        <f>IMSUB(COMPLEX(1,0),IMDIV(COMPLEX('Passive Radiator'!C$41,0),IMSUM(COMPLEX('Passive Radiator'!C$41,0),IMPRODUCT(C19,COMPLEX('Passive Radiator'!C$42,0)))))</f>
        <v>0.896304284706956+0.30486540296155i</v>
      </c>
      <c r="F19" s="31" t="str">
        <f>IMDIV(IMPRODUCT(C19,COMPLEX(('Passive Radiator'!C$42*'Passive Radiator'!C$14/'Passive Radiator'!C$24),0)),IMSUM(COMPLEX('Passive Radiator'!C$41,0),IMPRODUCT(C19,COMPLEX('Passive Radiator'!C$42,0))))</f>
        <v>0.448152142353478+0.152432701480775i</v>
      </c>
      <c r="G19" s="42" t="str">
        <f>IMPRODUCT(F19,IMSUB(COMPLEX(1,0),IMDIV(IMPRODUCT(COMPLEX('Passive Radiator'!C$41,0),E19),IMSUM(COMPLEX('Passive Radiator'!C$25-(2*PI()*B19)^2*'Passive Radiator'!C$40,0),IMPRODUCT(C19,COMPLEX('Passive Radiator'!C$26,0)),IMPRODUCT(COMPLEX('Passive Radiator'!C$41,0),E19)))))</f>
        <v>-0.0667453456470571+0.00661521245953241i</v>
      </c>
      <c r="H19" s="44" t="str">
        <f>IMDIV(COMPLEX('Passive Radiator'!C$18,0),IMPRODUCT(D19,IMSUM(COMPLEX('Passive Radiator'!C$16-(2*PI()*B19)^2*'Passive Radiator'!C$15,0),IMPRODUCT(C19,IMSUM(COMPLEX('Passive Radiator'!C$17,0),IMDIV(COMPLEX('Passive Radiator'!C$18^2,0),D19))),IMPRODUCT(COMPLEX('Passive Radiator'!C$14*'Passive Radiator'!C$41/'Passive Radiator'!C$24,0),G19))))</f>
        <v>0.000325886280000894-0.000501799741753123i</v>
      </c>
      <c r="I19" s="39">
        <f t="shared" si="1"/>
        <v>-56.998898352358566</v>
      </c>
      <c r="J19" s="32" t="str">
        <f>IMPRODUCT(IMDIV(IMPRODUCT(COMPLEX(-'Passive Radiator'!C$41,0),F19),IMSUM(IMPRODUCT(COMPLEX('Passive Radiator'!C$41,0),E19),COMPLEX('Passive Radiator'!C$25-(2*PI()*B19)^2*'Passive Radiator'!C$40,0),IMPRODUCT(COMPLEX('Passive Radiator'!C$26,0),C19))),H19)</f>
        <v>-0.000169249644922494+0.00029281782217297i</v>
      </c>
      <c r="K19" s="39">
        <f t="shared" si="2"/>
        <v>120.02805068329806</v>
      </c>
      <c r="L19" s="52" t="str">
        <f>IMSUM(IMPRODUCT(COMPLEX(-('Passive Radiator'!C$14/'Passive Radiator'!C$24),0),H19),IMDIV(IMPRODUCT(COMPLEX(-'Passive Radiator'!C$41,0),J19),IMSUM(COMPLEX('Passive Radiator'!C$41,0),IMPRODUCT(COMPLEX('Passive Radiator'!C$42,0),C19))),IMDIV(IMPRODUCT(COMPLEX('Passive Radiator'!C$42*'Passive Radiator'!C$14/'Passive Radiator'!C$24,0),C19,H19),IMSUM(COMPLEX('Passive Radiator'!C$41,0),IMPRODUCT(COMPLEX('Passive Radiator'!C$42,0),C19))))</f>
        <v>-0.0000121253755744112-6.26934710763887E-06i</v>
      </c>
      <c r="M19" s="40">
        <f t="shared" si="3"/>
        <v>-152.65906776394624</v>
      </c>
      <c r="N19" s="51" t="str">
        <f>IMPRODUCT(COMPLEX(('Passive Radiator'!C$10*'Passive Radiator'!C$14)/(2*PI()),0),C19,C19,H19)</f>
        <v>-0.0087672126519316+0.0134997553276005i</v>
      </c>
      <c r="O19" s="40">
        <f t="shared" si="4"/>
        <v>123.00110164764152</v>
      </c>
      <c r="P19" s="38" t="str">
        <f>IMPRODUCT(COMPLEX(('Passive Radiator'!C$10*'Passive Radiator'!C$24)/(2*PI()),0),C19,C19,J19)</f>
        <v>0.00910653635553697-0.015755165361726i</v>
      </c>
      <c r="Q19" s="35">
        <f t="shared" si="5"/>
        <v>-59.97194931670186</v>
      </c>
      <c r="R19" s="53" t="str">
        <f>IMPRODUCT(COMPLEX(('Passive Radiator'!C$10*'Passive Radiator'!C$24)/(2*PI()),0),C19,C19,L19)</f>
        <v>0.000652410074735939+0.000337324414401806i</v>
      </c>
      <c r="S19" s="45">
        <f t="shared" si="6"/>
        <v>27.340932236053749</v>
      </c>
      <c r="T19" s="50">
        <f>IMABS(IMDIV(D19,IMSUB(COMPLEX(1,0),IMPRODUCT(COMPLEX('Passive Radiator'!C$18,0),IMPRODUCT(C19,H19)))))</f>
        <v>10.745909394609697</v>
      </c>
      <c r="U19" s="33">
        <f>20*LOG10('Passive Radiator'!C$31*50000*IMABS(N19))</f>
        <v>87.941432321989851</v>
      </c>
      <c r="V19" s="34">
        <f>20*LOG10('Passive Radiator'!C$31*50000*IMABS(P19))</f>
        <v>89.006937162966651</v>
      </c>
      <c r="W19" s="34">
        <f>20*LOG10('Passive Radiator'!C$31*50000*IMABS(R19))</f>
        <v>61.125958080228415</v>
      </c>
      <c r="X19" s="40">
        <f>1000*'Passive Radiator'!C$31*IMABS(H19)</f>
        <v>18.548386971162358</v>
      </c>
      <c r="Y19" s="40">
        <f>1000*'Passive Radiator'!C$31*IMABS(J19)</f>
        <v>10.484588605961584</v>
      </c>
      <c r="Z19" s="40">
        <f>'Passive Radiator'!C$31*IMABS(IMPRODUCT(C19,J19))</f>
        <v>0.8300453248180838</v>
      </c>
      <c r="AA19" s="40">
        <f>1000*'Passive Radiator'!C$31*IMABS(L19)</f>
        <v>0.42315788729917431</v>
      </c>
      <c r="AB19" s="53" t="str">
        <f t="shared" si="7"/>
        <v>0.000991733778341308-0.0019180856197237i</v>
      </c>
      <c r="AC19" s="40">
        <f>20*LOG10('Passive Radiator'!C$31*50000*IMABS(AB19))</f>
        <v>70.492904688471697</v>
      </c>
      <c r="AD19" s="40">
        <f t="shared" si="8"/>
        <v>3346.9192501306079</v>
      </c>
      <c r="AE19" s="35">
        <f t="shared" si="9"/>
        <v>-62.659067763946773</v>
      </c>
      <c r="AG19" s="77"/>
    </row>
    <row r="20" spans="2:34" x14ac:dyDescent="0.25">
      <c r="B20" s="36">
        <v>12.9</v>
      </c>
      <c r="C20" s="29" t="str">
        <f t="shared" si="0"/>
        <v>81.0530904626167i</v>
      </c>
      <c r="D20" s="30" t="str">
        <f>COMPLEX('Passive Radiator'!C$19,2*PI()*B20*'Passive Radiator'!C$20)</f>
        <v>6</v>
      </c>
      <c r="E20" s="31" t="str">
        <f>IMSUB(COMPLEX(1,0),IMDIV(COMPLEX('Passive Radiator'!C$41,0),IMSUM(COMPLEX('Passive Radiator'!C$41,0),IMPRODUCT(C20,COMPLEX('Passive Radiator'!C$42,0)))))</f>
        <v>0.900597409568494+0.299201797198835i</v>
      </c>
      <c r="F20" s="31" t="str">
        <f>IMDIV(IMPRODUCT(C20,COMPLEX(('Passive Radiator'!C$42*'Passive Radiator'!C$14/'Passive Radiator'!C$24),0)),IMSUM(COMPLEX('Passive Radiator'!C$41,0),IMPRODUCT(C20,COMPLEX('Passive Radiator'!C$42,0))))</f>
        <v>0.450298704784247+0.149600898599417i</v>
      </c>
      <c r="G20" s="42" t="str">
        <f>IMPRODUCT(F20,IMSUB(COMPLEX(1,0),IMDIV(IMPRODUCT(COMPLEX('Passive Radiator'!C$41,0),E20),IMSUM(COMPLEX('Passive Radiator'!C$25-(2*PI()*B20)^2*'Passive Radiator'!C$40,0),IMPRODUCT(C20,COMPLEX('Passive Radiator'!C$26,0)),IMPRODUCT(COMPLEX('Passive Radiator'!C$41,0),E20)))))</f>
        <v>-0.0725909363640532+0.00725065163262465i</v>
      </c>
      <c r="H20" s="44" t="str">
        <f>IMDIV(COMPLEX('Passive Radiator'!C$18,0),IMPRODUCT(D20,IMSUM(COMPLEX('Passive Radiator'!C$16-(2*PI()*B20)^2*'Passive Radiator'!C$15,0),IMPRODUCT(C20,IMSUM(COMPLEX('Passive Radiator'!C$17,0),IMDIV(COMPLEX('Passive Radiator'!C$18^2,0),D20))),IMPRODUCT(COMPLEX('Passive Radiator'!C$14*'Passive Radiator'!C$41/'Passive Radiator'!C$24,0),G20))))</f>
        <v>0.000310513120462315-0.000505429629268391i</v>
      </c>
      <c r="I20" s="39">
        <f t="shared" si="1"/>
        <v>-58.435314237597687</v>
      </c>
      <c r="J20" s="32" t="str">
        <f>IMPRODUCT(IMDIV(IMPRODUCT(COMPLEX(-'Passive Radiator'!C$41,0),F20),IMSUM(IMPRODUCT(COMPLEX('Passive Radiator'!C$41,0),E20),COMPLEX('Passive Radiator'!C$25-(2*PI()*B20)^2*'Passive Radiator'!C$40,0),IMPRODUCT(COMPLEX('Passive Radiator'!C$26,0),C20))),H20)</f>
        <v>-0.000161195084126375+0.000297926858448786i</v>
      </c>
      <c r="K20" s="39">
        <f t="shared" si="2"/>
        <v>118.41586560761475</v>
      </c>
      <c r="L20" s="52" t="str">
        <f>IMSUM(IMPRODUCT(COMPLEX(-('Passive Radiator'!C$14/'Passive Radiator'!C$24),0),H20),IMDIV(IMPRODUCT(COMPLEX(-'Passive Radiator'!C$41,0),J20),IMSUM(COMPLEX('Passive Radiator'!C$41,0),IMPRODUCT(COMPLEX('Passive Radiator'!C$42,0),C20))),IMDIV(IMPRODUCT(COMPLEX('Passive Radiator'!C$42*'Passive Radiator'!C$14/'Passive Radiator'!C$24,0),C20,H20),IMSUM(COMPLEX('Passive Radiator'!C$41,0),IMPRODUCT(COMPLEX('Passive Radiator'!C$42,0),C20))))</f>
        <v>-0.0000129372201058332-6.27101129603078E-06i</v>
      </c>
      <c r="M20" s="40">
        <f t="shared" si="3"/>
        <v>-154.13931002697106</v>
      </c>
      <c r="N20" s="51" t="str">
        <f>IMPRODUCT(COMPLEX(('Passive Radiator'!C$10*'Passive Radiator'!C$14)/(2*PI()),0),C20,C20,H20)</f>
        <v>-0.00875616123153856+0.014252612960385i</v>
      </c>
      <c r="O20" s="40">
        <f t="shared" si="4"/>
        <v>121.56468576240236</v>
      </c>
      <c r="P20" s="38" t="str">
        <f>IMPRODUCT(COMPLEX(('Passive Radiator'!C$10*'Passive Radiator'!C$24)/(2*PI()),0),C20,C20,J20)</f>
        <v>0.00909108216902712-0.0168024823163628i</v>
      </c>
      <c r="Q20" s="35">
        <f t="shared" si="5"/>
        <v>-61.584134392385295</v>
      </c>
      <c r="R20" s="53" t="str">
        <f>IMPRODUCT(COMPLEX(('Passive Radiator'!C$10*'Passive Radiator'!C$24)/(2*PI()),0),C20,C20,L20)</f>
        <v>0.000729633485154622+0.000353672565662224i</v>
      </c>
      <c r="S20" s="45">
        <f t="shared" si="6"/>
        <v>25.860689973028936</v>
      </c>
      <c r="T20" s="50">
        <f>IMABS(IMDIV(D20,IMSUB(COMPLEX(1,0),IMPRODUCT(COMPLEX('Passive Radiator'!C$18,0),IMPRODUCT(C20,H20)))))</f>
        <v>11.146017399956547</v>
      </c>
      <c r="U20" s="33">
        <f>20*LOG10('Passive Radiator'!C$31*50000*IMABS(N20))</f>
        <v>88.275224925476692</v>
      </c>
      <c r="V20" s="34">
        <f>20*LOG10('Passive Radiator'!C$31*50000*IMABS(P20))</f>
        <v>89.42921976351289</v>
      </c>
      <c r="W20" s="34">
        <f>20*LOG10('Passive Radiator'!C$31*50000*IMABS(R20))</f>
        <v>61.985256678499681</v>
      </c>
      <c r="X20" s="40">
        <f>1000*'Passive Radiator'!C$31*IMABS(H20)</f>
        <v>18.388971839254197</v>
      </c>
      <c r="Y20" s="40">
        <f>1000*'Passive Radiator'!C$31*IMABS(J20)</f>
        <v>10.500916230240907</v>
      </c>
      <c r="Z20" s="40">
        <f>'Passive Radiator'!C$31*IMABS(IMPRODUCT(C20,J20))</f>
        <v>0.85113171315007763</v>
      </c>
      <c r="AA20" s="40">
        <f>1000*'Passive Radiator'!C$31*IMABS(L20)</f>
        <v>0.44568604882674234</v>
      </c>
      <c r="AB20" s="53" t="str">
        <f t="shared" si="7"/>
        <v>0.00106455442264318-0.00219619679031558i</v>
      </c>
      <c r="AC20" s="40">
        <f>20*LOG10('Passive Radiator'!C$31*50000*IMABS(AB20))</f>
        <v>71.556586590376909</v>
      </c>
      <c r="AD20" s="40">
        <f t="shared" si="8"/>
        <v>3782.9389231785512</v>
      </c>
      <c r="AE20" s="35">
        <f t="shared" si="9"/>
        <v>-64.139310026975195</v>
      </c>
      <c r="AG20" s="77"/>
    </row>
    <row r="21" spans="2:34" x14ac:dyDescent="0.25">
      <c r="B21" s="36">
        <v>13.2</v>
      </c>
      <c r="C21" s="29" t="str">
        <f t="shared" si="0"/>
        <v>82.9380460547705i</v>
      </c>
      <c r="D21" s="30" t="str">
        <f>COMPLEX('Passive Radiator'!C$19,2*PI()*B21*'Passive Radiator'!C$20)</f>
        <v>6</v>
      </c>
      <c r="E21" s="31" t="str">
        <f>IMSUB(COMPLEX(1,0),IMDIV(COMPLEX('Passive Radiator'!C$41,0),IMSUM(COMPLEX('Passive Radiator'!C$41,0),IMPRODUCT(C21,COMPLEX('Passive Radiator'!C$42,0)))))</f>
        <v>0.904638388770216+0.293713762587733i</v>
      </c>
      <c r="F21" s="31" t="str">
        <f>IMDIV(IMPRODUCT(C21,COMPLEX(('Passive Radiator'!C$42*'Passive Radiator'!C$14/'Passive Radiator'!C$24),0)),IMSUM(COMPLEX('Passive Radiator'!C$41,0),IMPRODUCT(C21,COMPLEX('Passive Radiator'!C$42,0))))</f>
        <v>0.45231919438511+0.146856881293867i</v>
      </c>
      <c r="G21" s="42" t="str">
        <f>IMPRODUCT(F21,IMSUB(COMPLEX(1,0),IMDIV(IMPRODUCT(COMPLEX('Passive Radiator'!C$41,0),E21),IMSUM(COMPLEX('Passive Radiator'!C$25-(2*PI()*B21)^2*'Passive Radiator'!C$40,0),IMPRODUCT(C21,COMPLEX('Passive Radiator'!C$26,0)),IMPRODUCT(COMPLEX('Passive Radiator'!C$41,0),E21)))))</f>
        <v>-0.0786962330125522+0.00794418618344702i</v>
      </c>
      <c r="H21" s="44" t="str">
        <f>IMDIV(COMPLEX('Passive Radiator'!C$18,0),IMPRODUCT(D21,IMSUM(COMPLEX('Passive Radiator'!C$16-(2*PI()*B21)^2*'Passive Radiator'!C$15,0),IMPRODUCT(C21,IMSUM(COMPLEX('Passive Radiator'!C$17,0),IMDIV(COMPLEX('Passive Radiator'!C$18^2,0),D21))),IMPRODUCT(COMPLEX('Passive Radiator'!C$14*'Passive Radiator'!C$41/'Passive Radiator'!C$24,0),G21))))</f>
        <v>0.000295032081545642-0.000508512860592913i</v>
      </c>
      <c r="I21" s="39">
        <f t="shared" si="1"/>
        <v>-59.878289784256843</v>
      </c>
      <c r="J21" s="32" t="str">
        <f>IMPRODUCT(IMDIV(IMPRODUCT(COMPLEX(-'Passive Radiator'!C$41,0),F21),IMSUM(IMPRODUCT(COMPLEX('Passive Radiator'!C$41,0),E21),COMPLEX('Passive Radiator'!C$25-(2*PI()*B21)^2*'Passive Radiator'!C$40,0),IMPRODUCT(COMPLEX('Passive Radiator'!C$26,0),C21))),H21)</f>
        <v>-0.000152940390395339+0.000302844952556675i</v>
      </c>
      <c r="K21" s="39">
        <f t="shared" si="2"/>
        <v>116.79433178674202</v>
      </c>
      <c r="L21" s="52" t="str">
        <f>IMSUM(IMPRODUCT(COMPLEX(-('Passive Radiator'!C$14/'Passive Radiator'!C$24),0),H21),IMDIV(IMPRODUCT(COMPLEX(-'Passive Radiator'!C$41,0),J21),IMSUM(COMPLEX('Passive Radiator'!C$41,0),IMPRODUCT(COMPLEX('Passive Radiator'!C$42,0),C21))),IMDIV(IMPRODUCT(COMPLEX('Passive Radiator'!C$42*'Passive Radiator'!C$14/'Passive Radiator'!C$24,0),C21,H21),IMSUM(COMPLEX('Passive Radiator'!C$41,0),IMPRODUCT(COMPLEX('Passive Radiator'!C$42,0),C21))))</f>
        <v>-0.0000137538429717489-6.22668590722969E-06i</v>
      </c>
      <c r="M21" s="40">
        <f t="shared" si="3"/>
        <v>-155.64262681638061</v>
      </c>
      <c r="N21" s="51" t="str">
        <f>IMPRODUCT(COMPLEX(('Passive Radiator'!C$10*'Passive Radiator'!C$14)/(2*PI()),0),C21,C21,H21)</f>
        <v>-0.00871106951379275+0.0150142684621814i</v>
      </c>
      <c r="O21" s="40">
        <f t="shared" si="4"/>
        <v>120.12171021574318</v>
      </c>
      <c r="P21" s="38" t="str">
        <f>IMPRODUCT(COMPLEX(('Passive Radiator'!C$10*'Passive Radiator'!C$24)/(2*PI()),0),C21,C21,J21)</f>
        <v>0.00903138645275967-0.0178835021588277i</v>
      </c>
      <c r="Q21" s="35">
        <f t="shared" si="5"/>
        <v>-63.205668213257944</v>
      </c>
      <c r="R21" s="53" t="str">
        <f>IMPRODUCT(COMPLEX(('Passive Radiator'!C$10*'Passive Radiator'!C$24)/(2*PI()),0),C21,C21,L21)</f>
        <v>0.000812187485381379+0.000367696241671537i</v>
      </c>
      <c r="S21" s="45">
        <f t="shared" si="6"/>
        <v>24.357373183619394</v>
      </c>
      <c r="T21" s="50">
        <f>IMABS(IMDIV(D21,IMSUB(COMPLEX(1,0),IMPRODUCT(COMPLEX('Passive Radiator'!C$18,0),IMPRODUCT(C21,H21)))))</f>
        <v>11.583992071450306</v>
      </c>
      <c r="U21" s="33">
        <f>20*LOG10('Passive Radiator'!C$31*50000*IMABS(N21))</f>
        <v>88.596783680557124</v>
      </c>
      <c r="V21" s="34">
        <f>20*LOG10('Passive Radiator'!C$31*50000*IMABS(P21))</f>
        <v>89.842251741048344</v>
      </c>
      <c r="W21" s="34">
        <f>20*LOG10('Passive Radiator'!C$31*50000*IMABS(R21))</f>
        <v>62.809480490413179</v>
      </c>
      <c r="X21" s="40">
        <f>1000*'Passive Radiator'!C$31*IMABS(H21)</f>
        <v>18.224975101406578</v>
      </c>
      <c r="Y21" s="40">
        <f>1000*'Passive Radiator'!C$31*IMABS(J21)</f>
        <v>10.517447456465064</v>
      </c>
      <c r="Z21" s="40">
        <f>'Passive Radiator'!C$31*IMABS(IMPRODUCT(C21,J21))</f>
        <v>0.87229654152292813</v>
      </c>
      <c r="AA21" s="40">
        <f>1000*'Passive Radiator'!C$31*IMABS(L21)</f>
        <v>0.46802794909871087</v>
      </c>
      <c r="AB21" s="53" t="str">
        <f t="shared" si="7"/>
        <v>0.0011325044243483-0.00250153745497476i</v>
      </c>
      <c r="AC21" s="40">
        <f>20*LOG10('Passive Radiator'!C$31*50000*IMABS(AB21))</f>
        <v>72.580494820422345</v>
      </c>
      <c r="AD21" s="40">
        <f t="shared" si="8"/>
        <v>4256.2265944517922</v>
      </c>
      <c r="AE21" s="35">
        <f t="shared" si="9"/>
        <v>-65.642626816382219</v>
      </c>
      <c r="AG21" s="77"/>
    </row>
    <row r="22" spans="2:34" x14ac:dyDescent="0.25">
      <c r="B22" s="36">
        <v>13.5</v>
      </c>
      <c r="C22" s="29" t="str">
        <f t="shared" si="0"/>
        <v>84.8230016469244i</v>
      </c>
      <c r="D22" s="30" t="str">
        <f>COMPLEX('Passive Radiator'!C$19,2*PI()*B22*'Passive Radiator'!C$20)</f>
        <v>6</v>
      </c>
      <c r="E22" s="31" t="str">
        <f>IMSUB(COMPLEX(1,0),IMDIV(COMPLEX('Passive Radiator'!C$41,0),IMSUM(COMPLEX('Passive Radiator'!C$41,0),IMPRODUCT(C22,COMPLEX('Passive Radiator'!C$42,0)))))</f>
        <v>0.908445868619821+0.288395513847562i</v>
      </c>
      <c r="F22" s="31" t="str">
        <f>IMDIV(IMPRODUCT(C22,COMPLEX(('Passive Radiator'!C$42*'Passive Radiator'!C$14/'Passive Radiator'!C$24),0)),IMSUM(COMPLEX('Passive Radiator'!C$41,0),IMPRODUCT(C22,COMPLEX('Passive Radiator'!C$42,0))))</f>
        <v>0.454222934309911+0.144197756923781i</v>
      </c>
      <c r="G22" s="42" t="str">
        <f>IMPRODUCT(F22,IMSUB(COMPLEX(1,0),IMDIV(IMPRODUCT(COMPLEX('Passive Radiator'!C$41,0),E22),IMSUM(COMPLEX('Passive Radiator'!C$25-(2*PI()*B22)^2*'Passive Radiator'!C$40,0),IMPRODUCT(C22,COMPLEX('Passive Radiator'!C$26,0)),IMPRODUCT(COMPLEX('Passive Radiator'!C$41,0),E22)))))</f>
        <v>-0.0850736028767183+0.00870061516617293i</v>
      </c>
      <c r="H22" s="44" t="str">
        <f>IMDIV(COMPLEX('Passive Radiator'!C$18,0),IMPRODUCT(D22,IMSUM(COMPLEX('Passive Radiator'!C$16-(2*PI()*B22)^2*'Passive Radiator'!C$15,0),IMPRODUCT(C22,IMSUM(COMPLEX('Passive Radiator'!C$17,0),IMDIV(COMPLEX('Passive Radiator'!C$18^2,0),D22))),IMPRODUCT(COMPLEX('Passive Radiator'!C$14*'Passive Radiator'!C$41/'Passive Radiator'!C$24,0),G22))))</f>
        <v>0.000279461975096309-0.000511040971501682i</v>
      </c>
      <c r="I22" s="39">
        <f t="shared" si="1"/>
        <v>-61.328023484579347</v>
      </c>
      <c r="J22" s="32" t="str">
        <f>IMPRODUCT(IMDIV(IMPRODUCT(COMPLEX(-'Passive Radiator'!C$41,0),F22),IMSUM(IMPRODUCT(COMPLEX('Passive Radiator'!C$41,0),E22),COMPLEX('Passive Radiator'!C$25-(2*PI()*B22)^2*'Passive Radiator'!C$40,0),IMPRODUCT(COMPLEX('Passive Radiator'!C$26,0),C22))),H22)</f>
        <v>-0.000144485616424645+0.000307564094548332i</v>
      </c>
      <c r="K22" s="39">
        <f t="shared" si="2"/>
        <v>115.16291784227332</v>
      </c>
      <c r="L22" s="52" t="str">
        <f>IMSUM(IMPRODUCT(COMPLEX(-('Passive Radiator'!C$14/'Passive Radiator'!C$24),0),H22),IMDIV(IMPRODUCT(COMPLEX(-'Passive Radiator'!C$41,0),J22),IMSUM(COMPLEX('Passive Radiator'!C$41,0),IMPRODUCT(COMPLEX('Passive Radiator'!C$42,0),C22))),IMDIV(IMPRODUCT(COMPLEX('Passive Radiator'!C$42*'Passive Radiator'!C$14/'Passive Radiator'!C$24,0),C22,H22),IMSUM(COMPLEX('Passive Radiator'!C$41,0),IMPRODUCT(COMPLEX('Passive Radiator'!C$42,0),C22))))</f>
        <v>-0.0000145738373848103-6.13602103533489E-06i</v>
      </c>
      <c r="M22" s="40">
        <f t="shared" si="3"/>
        <v>-157.1674529979073</v>
      </c>
      <c r="N22" s="51" t="str">
        <f>IMPRODUCT(COMPLEX(('Passive Radiator'!C$10*'Passive Radiator'!C$14)/(2*PI()),0),C22,C22,H22)</f>
        <v>-0.00863067245128051+0.0157825666003226i</v>
      </c>
      <c r="O22" s="40">
        <f t="shared" si="4"/>
        <v>118.67197651542067</v>
      </c>
      <c r="P22" s="38" t="str">
        <f>IMPRODUCT(COMPLEX(('Passive Radiator'!C$10*'Passive Radiator'!C$24)/(2*PI()),0),C22,C22,J22)</f>
        <v>0.00892434850109908-0.018997110121379i</v>
      </c>
      <c r="Q22" s="35">
        <f t="shared" si="5"/>
        <v>-64.837082157726741</v>
      </c>
      <c r="R22" s="53" t="str">
        <f>IMPRODUCT(COMPLEX(('Passive Radiator'!C$10*'Passive Radiator'!C$24)/(2*PI()),0),C22,C22,L22)</f>
        <v>0.000900172674892009+0.000378999595146295i</v>
      </c>
      <c r="S22" s="45">
        <f t="shared" si="6"/>
        <v>22.832547002092692</v>
      </c>
      <c r="T22" s="50">
        <f>IMABS(IMDIV(D22,IMSUB(COMPLEX(1,0),IMPRODUCT(COMPLEX('Passive Radiator'!C$18,0),IMPRODUCT(C22,H22)))))</f>
        <v>12.064710188775425</v>
      </c>
      <c r="U22" s="33">
        <f>20*LOG10('Passive Radiator'!C$31*50000*IMABS(N22))</f>
        <v>88.906422692209759</v>
      </c>
      <c r="V22" s="34">
        <f>20*LOG10('Passive Radiator'!C$31*50000*IMABS(P22))</f>
        <v>90.246430152760766</v>
      </c>
      <c r="W22" s="34">
        <f>20*LOG10('Passive Radiator'!C$31*50000*IMABS(R22))</f>
        <v>63.601897087540408</v>
      </c>
      <c r="X22" s="40">
        <f>1000*'Passive Radiator'!C$31*IMABS(H22)</f>
        <v>18.056319036422309</v>
      </c>
      <c r="Y22" s="40">
        <f>1000*'Passive Radiator'!C$31*IMABS(J22)</f>
        <v>10.534152398280371</v>
      </c>
      <c r="Z22" s="40">
        <f>'Passive Radiator'!C$31*IMABS(IMPRODUCT(C22,J22))</f>
        <v>0.89353842622828838</v>
      </c>
      <c r="AA22" s="40">
        <f>1000*'Passive Radiator'!C$31*IMABS(L22)</f>
        <v>0.4901995901106333</v>
      </c>
      <c r="AB22" s="53" t="str">
        <f t="shared" si="7"/>
        <v>0.00119384872471058-0.00283554392591011i</v>
      </c>
      <c r="AC22" s="40">
        <f>20*LOG10('Passive Radiator'!C$31*50000*IMABS(AB22))</f>
        <v>73.56810816333288</v>
      </c>
      <c r="AD22" s="40">
        <f t="shared" si="8"/>
        <v>4768.7593648824823</v>
      </c>
      <c r="AE22" s="35">
        <f t="shared" si="9"/>
        <v>-67.167452997913614</v>
      </c>
      <c r="AG22" s="77"/>
    </row>
    <row r="23" spans="2:34" x14ac:dyDescent="0.25">
      <c r="B23" s="36">
        <v>13.8</v>
      </c>
      <c r="C23" s="29" t="str">
        <f t="shared" si="0"/>
        <v>86.7079572390783i</v>
      </c>
      <c r="D23" s="30" t="str">
        <f>COMPLEX('Passive Radiator'!C$19,2*PI()*B23*'Passive Radiator'!C$20)</f>
        <v>6</v>
      </c>
      <c r="E23" s="31" t="str">
        <f>IMSUB(COMPLEX(1,0),IMDIV(COMPLEX('Passive Radiator'!C$41,0),IMSUM(COMPLEX('Passive Radiator'!C$41,0),IMPRODUCT(C23,COMPLEX('Passive Radiator'!C$42,0)))))</f>
        <v>0.912036874142359+0.283241265261602i</v>
      </c>
      <c r="F23" s="31" t="str">
        <f>IMDIV(IMPRODUCT(C23,COMPLEX(('Passive Radiator'!C$42*'Passive Radiator'!C$14/'Passive Radiator'!C$24),0)),IMSUM(COMPLEX('Passive Radiator'!C$41,0),IMPRODUCT(C23,COMPLEX('Passive Radiator'!C$42,0))))</f>
        <v>0.456018437071181+0.141620632630801i</v>
      </c>
      <c r="G23" s="42" t="str">
        <f>IMPRODUCT(F23,IMSUB(COMPLEX(1,0),IMDIV(IMPRODUCT(COMPLEX('Passive Radiator'!C$41,0),E23),IMSUM(COMPLEX('Passive Radiator'!C$25-(2*PI()*B23)^2*'Passive Radiator'!C$40,0),IMPRODUCT(C23,COMPLEX('Passive Radiator'!C$26,0)),IMPRODUCT(COMPLEX('Passive Radiator'!C$41,0),E23)))))</f>
        <v>-0.0917363030869995+0.00952522028674585i</v>
      </c>
      <c r="H23" s="44" t="str">
        <f>IMDIV(COMPLEX('Passive Radiator'!C$18,0),IMPRODUCT(D23,IMSUM(COMPLEX('Passive Radiator'!C$16-(2*PI()*B23)^2*'Passive Radiator'!C$15,0),IMPRODUCT(C23,IMSUM(COMPLEX('Passive Radiator'!C$17,0),IMDIV(COMPLEX('Passive Radiator'!C$18^2,0),D23))),IMPRODUCT(COMPLEX('Passive Radiator'!C$14*'Passive Radiator'!C$41/'Passive Radiator'!C$24,0),G23))))</f>
        <v>0.000263822258237933-0.000513005863126179i</v>
      </c>
      <c r="I23" s="39">
        <f t="shared" si="1"/>
        <v>-62.784712392188581</v>
      </c>
      <c r="J23" s="32" t="str">
        <f>IMPRODUCT(IMDIV(IMPRODUCT(COMPLEX(-'Passive Radiator'!C$41,0),F23),IMSUM(IMPRODUCT(COMPLEX('Passive Radiator'!C$41,0),E23),COMPLEX('Passive Radiator'!C$25-(2*PI()*B23)^2*'Passive Radiator'!C$40,0),IMPRODUCT(COMPLEX('Passive Radiator'!C$26,0),C23))),H23)</f>
        <v>-0.000135830991400459+0.000312075786850698i</v>
      </c>
      <c r="K23" s="39">
        <f t="shared" si="2"/>
        <v>113.52108469400443</v>
      </c>
      <c r="L23" s="52" t="str">
        <f>IMSUM(IMPRODUCT(COMPLEX(-('Passive Radiator'!C$14/'Passive Radiator'!C$24),0),H23),IMDIV(IMPRODUCT(COMPLEX(-'Passive Radiator'!C$41,0),J23),IMSUM(COMPLEX('Passive Radiator'!C$41,0),IMPRODUCT(COMPLEX('Passive Radiator'!C$42,0),C23))),IMDIV(IMPRODUCT(COMPLEX('Passive Radiator'!C$42*'Passive Radiator'!C$14/'Passive Radiator'!C$24,0),C23,H23),IMSUM(COMPLEX('Passive Radiator'!C$41,0),IMPRODUCT(COMPLEX('Passive Radiator'!C$42,0),C23))))</f>
        <v>-0.0000153957225066512-5.99862881619313E-06i</v>
      </c>
      <c r="M23" s="40">
        <f t="shared" si="3"/>
        <v>-158.71264052362551</v>
      </c>
      <c r="N23" s="51" t="str">
        <f>IMPRODUCT(COMPLEX(('Passive Radiator'!C$10*'Passive Radiator'!C$14)/(2*PI()),0),C23,C23,H23)</f>
        <v>-0.00851381050826662+0.0165552169004141i</v>
      </c>
      <c r="O23" s="40">
        <f t="shared" si="4"/>
        <v>117.21528760781148</v>
      </c>
      <c r="P23" s="38" t="str">
        <f>IMPRODUCT(COMPLEX(('Passive Radiator'!C$10*'Passive Radiator'!C$24)/(2*PI()),0),C23,C23,J23)</f>
        <v>0.00876680633133346-0.0201420011428211i</v>
      </c>
      <c r="Q23" s="35">
        <f t="shared" si="5"/>
        <v>-66.478915305995542</v>
      </c>
      <c r="R23" s="53" t="str">
        <f>IMPRODUCT(COMPLEX(('Passive Radiator'!C$10*'Passive Radiator'!C$24)/(2*PI()),0),C23,C23,L23)</f>
        <v>0.000993671003613883+0.000387163610770374i</v>
      </c>
      <c r="S23" s="45">
        <f t="shared" si="6"/>
        <v>21.287359476374498</v>
      </c>
      <c r="T23" s="50">
        <f>IMABS(IMDIV(D23,IMSUB(COMPLEX(1,0),IMPRODUCT(COMPLEX('Passive Radiator'!C$18,0),IMPRODUCT(C23,H23)))))</f>
        <v>12.593836864431893</v>
      </c>
      <c r="U23" s="33">
        <f>20*LOG10('Passive Radiator'!C$31*50000*IMABS(N23))</f>
        <v>89.20442051829589</v>
      </c>
      <c r="V23" s="34">
        <f>20*LOG10('Passive Radiator'!C$31*50000*IMABS(P23))</f>
        <v>90.642121092032184</v>
      </c>
      <c r="W23" s="34">
        <f>20*LOG10('Passive Radiator'!C$31*50000*IMABS(R23))</f>
        <v>64.365299293443343</v>
      </c>
      <c r="X23" s="40">
        <f>1000*'Passive Radiator'!C$31*IMABS(H23)</f>
        <v>17.882921706516477</v>
      </c>
      <c r="Y23" s="40">
        <f>1000*'Passive Radiator'!C$31*IMABS(J23)</f>
        <v>10.550997209730681</v>
      </c>
      <c r="Z23" s="40">
        <f>'Passive Radiator'!C$31*IMABS(IMPRODUCT(C23,J23))</f>
        <v>0.91485541489096112</v>
      </c>
      <c r="AA23" s="40">
        <f>1000*'Passive Radiator'!C$31*IMABS(L23)</f>
        <v>0.51221514837848614</v>
      </c>
      <c r="AB23" s="53" t="str">
        <f t="shared" si="7"/>
        <v>0.00124666682668072-0.00319962063163663i</v>
      </c>
      <c r="AC23" s="40">
        <f>20*LOG10('Passive Radiator'!C$31*50000*IMABS(AB23))</f>
        <v>74.522416727359911</v>
      </c>
      <c r="AD23" s="40">
        <f t="shared" si="8"/>
        <v>5322.5633154943607</v>
      </c>
      <c r="AE23" s="35">
        <f t="shared" si="9"/>
        <v>-68.712640523623264</v>
      </c>
      <c r="AG23" s="77"/>
    </row>
    <row r="24" spans="2:34" x14ac:dyDescent="0.25">
      <c r="B24" s="36">
        <v>14.1</v>
      </c>
      <c r="C24" s="29" t="str">
        <f t="shared" si="0"/>
        <v>88.5929128312322i</v>
      </c>
      <c r="D24" s="30" t="str">
        <f>COMPLEX('Passive Radiator'!C$19,2*PI()*B24*'Passive Radiator'!C$20)</f>
        <v>6</v>
      </c>
      <c r="E24" s="31" t="str">
        <f>IMSUB(COMPLEX(1,0),IMDIV(COMPLEX('Passive Radiator'!C$41,0),IMSUM(COMPLEX('Passive Radiator'!C$41,0),IMPRODUCT(C24,COMPLEX('Passive Radiator'!C$42,0)))))</f>
        <v>0.915426966957316+0.27824527871043i</v>
      </c>
      <c r="F24" s="31" t="str">
        <f>IMDIV(IMPRODUCT(C24,COMPLEX(('Passive Radiator'!C$42*'Passive Radiator'!C$14/'Passive Radiator'!C$24),0)),IMSUM(COMPLEX('Passive Radiator'!C$41,0),IMPRODUCT(C24,COMPLEX('Passive Radiator'!C$42,0))))</f>
        <v>0.457713483478659+0.139122639355215i</v>
      </c>
      <c r="G24" s="42" t="str">
        <f>IMPRODUCT(F24,IMSUB(COMPLEX(1,0),IMDIV(IMPRODUCT(COMPLEX('Passive Radiator'!C$41,0),E24),IMSUM(COMPLEX('Passive Radiator'!C$25-(2*PI()*B24)^2*'Passive Radiator'!C$40,0),IMPRODUCT(C24,COMPLEX('Passive Radiator'!C$26,0)),IMPRODUCT(COMPLEX('Passive Radiator'!C$41,0),E24)))))</f>
        <v>-0.0986985559646616+0.0104238213524595i</v>
      </c>
      <c r="H24" s="44" t="str">
        <f>IMDIV(COMPLEX('Passive Radiator'!C$18,0),IMPRODUCT(D24,IMSUM(COMPLEX('Passive Radiator'!C$16-(2*PI()*B24)^2*'Passive Radiator'!C$15,0),IMPRODUCT(C24,IMSUM(COMPLEX('Passive Radiator'!C$17,0),IMDIV(COMPLEX('Passive Radiator'!C$18^2,0),D24))),IMPRODUCT(COMPLEX('Passive Radiator'!C$14*'Passive Radiator'!C$41/'Passive Radiator'!C$24,0),G24))))</f>
        <v>0.000248133064484645-0.000514399828637955i</v>
      </c>
      <c r="I24" s="39">
        <f t="shared" si="1"/>
        <v>-64.248550515040776</v>
      </c>
      <c r="J24" s="32" t="str">
        <f>IMPRODUCT(IMDIV(IMPRODUCT(COMPLEX(-'Passive Radiator'!C$41,0),F24),IMSUM(IMPRODUCT(COMPLEX('Passive Radiator'!C$41,0),E24),COMPLEX('Passive Radiator'!C$25-(2*PI()*B24)^2*'Passive Radiator'!C$40,0),IMPRODUCT(COMPLEX('Passive Radiator'!C$26,0),C24))),H24)</f>
        <v>-0.000126976957783315+0.000316371021498309i</v>
      </c>
      <c r="K24" s="39">
        <f t="shared" si="2"/>
        <v>111.86828476612693</v>
      </c>
      <c r="L24" s="52" t="str">
        <f>IMSUM(IMPRODUCT(COMPLEX(-('Passive Radiator'!C$14/'Passive Radiator'!C$24),0),H24),IMDIV(IMPRODUCT(COMPLEX(-'Passive Radiator'!C$41,0),J24),IMSUM(COMPLEX('Passive Radiator'!C$41,0),IMPRODUCT(COMPLEX('Passive Radiator'!C$42,0),C24))),IMDIV(IMPRODUCT(COMPLEX('Passive Radiator'!C$42*'Passive Radiator'!C$14/'Passive Radiator'!C$24,0),C24,H24),IMSUM(COMPLEX('Passive Radiator'!C$41,0),IMPRODUCT(COMPLEX('Passive Radiator'!C$42,0),C24))))</f>
        <v>-0.0000162179376932707-0.0000058140921684681i</v>
      </c>
      <c r="M24" s="40">
        <f t="shared" si="3"/>
        <v>-160.2773637741812</v>
      </c>
      <c r="N24" s="51" t="str">
        <f>IMPRODUCT(COMPLEX(('Passive Radiator'!C$10*'Passive Radiator'!C$14)/(2*PI()),0),C24,C24,H24)</f>
        <v>-0.00835944102293243+0.0173297945545328i</v>
      </c>
      <c r="O24" s="40">
        <f t="shared" si="4"/>
        <v>115.7514494849592</v>
      </c>
      <c r="P24" s="38" t="str">
        <f>IMPRODUCT(COMPLEX(('Passive Radiator'!C$10*'Passive Radiator'!C$24)/(2*PI()),0),C24,C24,J24)</f>
        <v>0.00855554169748053-0.0213166665319096i</v>
      </c>
      <c r="Q24" s="35">
        <f t="shared" si="5"/>
        <v>-68.131715233873038</v>
      </c>
      <c r="R24" s="53" t="str">
        <f>IMPRODUCT(COMPLEX(('Passive Radiator'!C$10*'Passive Radiator'!C$24)/(2*PI()),0),C24,C24,L24)</f>
        <v>0.00109274347569974+0.000391745942324507i</v>
      </c>
      <c r="S24" s="45">
        <f t="shared" si="6"/>
        <v>19.722636225818825</v>
      </c>
      <c r="T24" s="50">
        <f>IMABS(IMDIV(D24,IMSUB(COMPLEX(1,0),IMPRODUCT(COMPLEX('Passive Radiator'!C$18,0),IMPRODUCT(C24,H24)))))</f>
        <v>13.177957719043384</v>
      </c>
      <c r="U24" s="33">
        <f>20*LOG10('Passive Radiator'!C$31*50000*IMABS(N24))</f>
        <v>89.49102196341768</v>
      </c>
      <c r="V24" s="34">
        <f>20*LOG10('Passive Radiator'!C$31*50000*IMABS(P24))</f>
        <v>91.02966179471332</v>
      </c>
      <c r="W24" s="34">
        <f>20*LOG10('Passive Radiator'!C$31*50000*IMABS(R24))</f>
        <v>65.102093118468517</v>
      </c>
      <c r="X24" s="40">
        <f>1000*'Passive Radiator'!C$31*IMABS(H24)</f>
        <v>17.704696849676917</v>
      </c>
      <c r="Y24" s="40">
        <f>1000*'Passive Radiator'!C$31*IMABS(J24)</f>
        <v>10.567943696896265</v>
      </c>
      <c r="Z24" s="40">
        <f>'Passive Radiator'!C$31*IMABS(IMPRODUCT(C24,J24))</f>
        <v>0.93624491474450133</v>
      </c>
      <c r="AA24" s="40">
        <f>1000*'Passive Radiator'!C$31*IMABS(L24)</f>
        <v>0.53408706135457806</v>
      </c>
      <c r="AB24" s="53" t="str">
        <f t="shared" si="7"/>
        <v>0.00128884415024784-0.00359512603505229i</v>
      </c>
      <c r="AC24" s="40">
        <f>20*LOG10('Passive Radiator'!C$31*50000*IMABS(AB24))</f>
        <v>75.446011077468469</v>
      </c>
      <c r="AD24" s="40">
        <f t="shared" si="8"/>
        <v>5919.7116661052187</v>
      </c>
      <c r="AE24" s="35">
        <f t="shared" si="9"/>
        <v>-70.277363774178923</v>
      </c>
      <c r="AG24" s="77"/>
    </row>
    <row r="25" spans="2:34" x14ac:dyDescent="0.25">
      <c r="B25" s="36">
        <v>14.5</v>
      </c>
      <c r="C25" s="29" t="str">
        <f t="shared" si="0"/>
        <v>91.106186954104i</v>
      </c>
      <c r="D25" s="30" t="str">
        <f>COMPLEX('Passive Radiator'!C$19,2*PI()*B25*'Passive Radiator'!C$20)</f>
        <v>6</v>
      </c>
      <c r="E25" s="31" t="str">
        <f>IMSUB(COMPLEX(1,0),IMDIV(COMPLEX('Passive Radiator'!C$41,0),IMSUM(COMPLEX('Passive Radiator'!C$41,0),IMPRODUCT(C25,COMPLEX('Passive Radiator'!C$42,0)))))</f>
        <v>0.91965899707648+0.271820393224575i</v>
      </c>
      <c r="F25" s="31" t="str">
        <f>IMDIV(IMPRODUCT(C25,COMPLEX(('Passive Radiator'!C$42*'Passive Radiator'!C$14/'Passive Radiator'!C$24),0)),IMSUM(COMPLEX('Passive Radiator'!C$41,0),IMPRODUCT(C25,COMPLEX('Passive Radiator'!C$42,0))))</f>
        <v>0.459829498538241+0.135910196612288i</v>
      </c>
      <c r="G25" s="42" t="str">
        <f>IMPRODUCT(F25,IMSUB(COMPLEX(1,0),IMDIV(IMPRODUCT(COMPLEX('Passive Radiator'!C$41,0),E25),IMSUM(COMPLEX('Passive Radiator'!C$25-(2*PI()*B25)^2*'Passive Radiator'!C$40,0),IMPRODUCT(C25,COMPLEX('Passive Radiator'!C$26,0)),IMPRODUCT(COMPLEX('Passive Radiator'!C$41,0),E25)))))</f>
        <v>-0.108474086530389+0.0117482543217265i</v>
      </c>
      <c r="H25" s="44" t="str">
        <f>IMDIV(COMPLEX('Passive Radiator'!C$18,0),IMPRODUCT(D25,IMSUM(COMPLEX('Passive Radiator'!C$16-(2*PI()*B25)^2*'Passive Radiator'!C$15,0),IMPRODUCT(C25,IMSUM(COMPLEX('Passive Radiator'!C$17,0),IMDIV(COMPLEX('Passive Radiator'!C$18^2,0),D25))),IMPRODUCT(COMPLEX('Passive Radiator'!C$14*'Passive Radiator'!C$41/'Passive Radiator'!C$24,0),G25))))</f>
        <v>0.000227173307804848-0.000515357819340338i</v>
      </c>
      <c r="I25" s="39">
        <f t="shared" si="1"/>
        <v>-66.211781482776402</v>
      </c>
      <c r="J25" s="32" t="str">
        <f>IMPRODUCT(IMDIV(IMPRODUCT(COMPLEX(-'Passive Radiator'!C$41,0),F25),IMSUM(IMPRODUCT(COMPLEX('Passive Radiator'!C$41,0),E25),COMPLEX('Passive Radiator'!C$25-(2*PI()*B25)^2*'Passive Radiator'!C$40,0),IMPRODUCT(COMPLEX('Passive Radiator'!C$26,0),C25))),H25)</f>
        <v>-0.000114862636867335+0.000321744717608766i</v>
      </c>
      <c r="K25" s="39">
        <f t="shared" si="2"/>
        <v>109.64652863121988</v>
      </c>
      <c r="L25" s="52" t="str">
        <f>IMSUM(IMPRODUCT(COMPLEX(-('Passive Radiator'!C$14/'Passive Radiator'!C$24),0),H25),IMDIV(IMPRODUCT(COMPLEX(-'Passive Radiator'!C$41,0),J25),IMSUM(COMPLEX('Passive Radiator'!C$41,0),IMPRODUCT(COMPLEX('Passive Radiator'!C$42,0),C25))),IMDIV(IMPRODUCT(COMPLEX('Passive Radiator'!C$42*'Passive Radiator'!C$14/'Passive Radiator'!C$24,0),C25,H25),IMSUM(COMPLEX('Passive Radiator'!C$41,0),IMPRODUCT(COMPLEX('Passive Radiator'!C$42,0),C25))))</f>
        <v>-0.0000173118793550049-5.49394945416147E-06i</v>
      </c>
      <c r="M25" s="40">
        <f t="shared" si="3"/>
        <v>-162.39309058665793</v>
      </c>
      <c r="N25" s="51" t="str">
        <f>IMPRODUCT(COMPLEX(('Passive Radiator'!C$10*'Passive Radiator'!C$14)/(2*PI()),0),C25,C25,H25)</f>
        <v>-0.00809371075218965+0.0183611233376199i</v>
      </c>
      <c r="O25" s="40">
        <f t="shared" si="4"/>
        <v>113.7882185172236</v>
      </c>
      <c r="P25" s="38" t="str">
        <f>IMPRODUCT(COMPLEX(('Passive Radiator'!C$10*'Passive Radiator'!C$24)/(2*PI()),0),C25,C25,J25)</f>
        <v>0.00818463197125807-0.0229261853475087i</v>
      </c>
      <c r="Q25" s="35">
        <f t="shared" si="5"/>
        <v>-70.353471368780134</v>
      </c>
      <c r="R25" s="53" t="str">
        <f>IMPRODUCT(COMPLEX(('Passive Radiator'!C$10*'Passive Radiator'!C$24)/(2*PI()),0),C25,C25,L25)</f>
        <v>0.00123357224869552+0.000391475901802089i</v>
      </c>
      <c r="S25" s="45">
        <f t="shared" si="6"/>
        <v>17.606909413342105</v>
      </c>
      <c r="T25" s="50">
        <f>IMABS(IMDIV(D25,IMSUB(COMPLEX(1,0),IMPRODUCT(COMPLEX('Passive Radiator'!C$18,0),IMPRODUCT(C25,H25)))))</f>
        <v>14.055726004380194</v>
      </c>
      <c r="U25" s="33">
        <f>20*LOG10('Passive Radiator'!C$31*50000*IMABS(N25))</f>
        <v>89.855792393816856</v>
      </c>
      <c r="V25" s="34">
        <f>20*LOG10('Passive Radiator'!C$31*50000*IMABS(P25))</f>
        <v>91.53423706076336</v>
      </c>
      <c r="W25" s="34">
        <f>20*LOG10('Passive Radiator'!C$31*50000*IMABS(R25))</f>
        <v>66.04666248101212</v>
      </c>
      <c r="X25" s="40">
        <f>1000*'Passive Radiator'!C$31*IMABS(H25)</f>
        <v>17.459396879004437</v>
      </c>
      <c r="Y25" s="40">
        <f>1000*'Passive Radiator'!C$31*IMABS(J25)</f>
        <v>10.59062218189416</v>
      </c>
      <c r="Z25" s="40">
        <f>'Passive Radiator'!C$31*IMABS(IMPRODUCT(C25,J25))</f>
        <v>0.96487120446392938</v>
      </c>
      <c r="AA25" s="40">
        <f>1000*'Passive Radiator'!C$31*IMABS(L25)</f>
        <v>0.56304453301514967</v>
      </c>
      <c r="AB25" s="53" t="str">
        <f t="shared" si="7"/>
        <v>0.00132449346776394-0.00417358610808671i</v>
      </c>
      <c r="AC25" s="40">
        <f>20*LOG10('Passive Radiator'!C$31*50000*IMABS(AB25))</f>
        <v>76.633558231603999</v>
      </c>
      <c r="AD25" s="40">
        <f t="shared" si="8"/>
        <v>6787.0009749890523</v>
      </c>
      <c r="AE25" s="35">
        <f t="shared" si="9"/>
        <v>-72.393090586656129</v>
      </c>
      <c r="AG25" s="77"/>
    </row>
    <row r="26" spans="2:34" x14ac:dyDescent="0.25">
      <c r="B26" s="36">
        <v>14.8</v>
      </c>
      <c r="C26" s="29" t="str">
        <f t="shared" si="0"/>
        <v>92.9911425462579i</v>
      </c>
      <c r="D26" s="30" t="str">
        <f>COMPLEX('Passive Radiator'!C$19,2*PI()*B26*'Passive Radiator'!C$20)</f>
        <v>6</v>
      </c>
      <c r="E26" s="31" t="str">
        <f>IMSUB(COMPLEX(1,0),IMDIV(COMPLEX('Passive Radiator'!C$41,0),IMSUM(COMPLEX('Passive Radiator'!C$41,0),IMPRODUCT(C26,COMPLEX('Passive Radiator'!C$42,0)))))</f>
        <v>0.922633620333948+0.2671718977801i</v>
      </c>
      <c r="F26" s="31" t="str">
        <f>IMDIV(IMPRODUCT(C26,COMPLEX(('Passive Radiator'!C$42*'Passive Radiator'!C$14/'Passive Radiator'!C$24),0)),IMSUM(COMPLEX('Passive Radiator'!C$41,0),IMPRODUCT(C26,COMPLEX('Passive Radiator'!C$42,0))))</f>
        <v>0.461316810166974+0.13358594889005i</v>
      </c>
      <c r="G26" s="42" t="str">
        <f>IMPRODUCT(F26,IMSUB(COMPLEX(1,0),IMDIV(IMPRODUCT(COMPLEX('Passive Radiator'!C$41,0),E26),IMSUM(COMPLEX('Passive Radiator'!C$25-(2*PI()*B26)^2*'Passive Radiator'!C$40,0),IMPRODUCT(C26,COMPLEX('Passive Radiator'!C$26,0)),IMPRODUCT(COMPLEX('Passive Radiator'!C$41,0),E26)))))</f>
        <v>-0.116196665970855+0.0128456579214361i</v>
      </c>
      <c r="H26" s="44" t="str">
        <f>IMDIV(COMPLEX('Passive Radiator'!C$18,0),IMPRODUCT(D26,IMSUM(COMPLEX('Passive Radiator'!C$16-(2*PI()*B26)^2*'Passive Radiator'!C$15,0),IMPRODUCT(C26,IMSUM(COMPLEX('Passive Radiator'!C$17,0),IMDIV(COMPLEX('Passive Radiator'!C$18^2,0),D26))),IMPRODUCT(COMPLEX('Passive Radiator'!C$14*'Passive Radiator'!C$41/'Passive Radiator'!C$24,0),G26))))</f>
        <v>0.000211451020041752-0.000515392103004737i</v>
      </c>
      <c r="I26" s="39">
        <f t="shared" si="1"/>
        <v>-67.693023632813933</v>
      </c>
      <c r="J26" s="32" t="str">
        <f>IMPRODUCT(IMDIV(IMPRODUCT(COMPLEX(-'Passive Radiator'!C$41,0),F26),IMSUM(IMPRODUCT(COMPLEX('Passive Radiator'!C$41,0),E26),COMPLEX('Passive Radiator'!C$25-(2*PI()*B26)^2*'Passive Radiator'!C$40,0),IMPRODUCT(COMPLEX('Passive Radiator'!C$26,0),C26))),H26)</f>
        <v>-0.000105546560355182+0.000325496812071899i</v>
      </c>
      <c r="K26" s="39">
        <f t="shared" si="2"/>
        <v>107.96595848989359</v>
      </c>
      <c r="L26" s="52" t="str">
        <f>IMSUM(IMPRODUCT(COMPLEX(-('Passive Radiator'!C$14/'Passive Radiator'!C$24),0),H26),IMDIV(IMPRODUCT(COMPLEX(-'Passive Radiator'!C$41,0),J26),IMSUM(COMPLEX('Passive Radiator'!C$41,0),IMPRODUCT(COMPLEX('Passive Radiator'!C$42,0),C26))),IMDIV(IMPRODUCT(COMPLEX('Passive Radiator'!C$42*'Passive Radiator'!C$14/'Passive Radiator'!C$24,0),C26,H26),IMSUM(COMPLEX('Passive Radiator'!C$41,0),IMPRODUCT(COMPLEX('Passive Radiator'!C$42,0),C26))))</f>
        <v>-0.0000181283025600732-5.19768906207806E-06i</v>
      </c>
      <c r="M26" s="40">
        <f t="shared" si="3"/>
        <v>-164.00151294315418</v>
      </c>
      <c r="N26" s="51" t="str">
        <f>IMPRODUCT(COMPLEX(('Passive Radiator'!C$10*'Passive Radiator'!C$14)/(2*PI()),0),C26,C26,H26)</f>
        <v>-0.00784851674039312+0.0191300261758036i</v>
      </c>
      <c r="O26" s="40">
        <f t="shared" si="4"/>
        <v>112.30697636718611</v>
      </c>
      <c r="P26" s="38" t="str">
        <f>IMPRODUCT(COMPLEX(('Passive Radiator'!C$10*'Passive Radiator'!C$24)/(2*PI()),0),C26,C26,J26)</f>
        <v>0.00783523243988126-0.0241632050579511i</v>
      </c>
      <c r="Q26" s="35">
        <f t="shared" si="5"/>
        <v>-72.034041510106391</v>
      </c>
      <c r="R26" s="53" t="str">
        <f>IMPRODUCT(COMPLEX(('Passive Radiator'!C$10*'Passive Radiator'!C$24)/(2*PI()),0),C26,C26,L26)</f>
        <v>0.00134575171204709+0.000385849636544888i</v>
      </c>
      <c r="S26" s="45">
        <f t="shared" si="6"/>
        <v>15.99848705684588</v>
      </c>
      <c r="T26" s="50">
        <f>IMABS(IMDIV(D26,IMSUB(COMPLEX(1,0),IMPRODUCT(COMPLEX('Passive Radiator'!C$18,0),IMPRODUCT(C26,H26)))))</f>
        <v>14.800027086269743</v>
      </c>
      <c r="U26" s="33">
        <f>20*LOG10('Passive Radiator'!C$31*50000*IMABS(N26))</f>
        <v>90.116575358227806</v>
      </c>
      <c r="V26" s="34">
        <f>20*LOG10('Passive Radiator'!C$31*50000*IMABS(P26))</f>
        <v>91.903923155396427</v>
      </c>
      <c r="W26" s="34">
        <f>20*LOG10('Passive Radiator'!C$31*50000*IMABS(R26))</f>
        <v>66.729034278641137</v>
      </c>
      <c r="X26" s="40">
        <f>1000*'Passive Radiator'!C$31*IMABS(H26)</f>
        <v>17.269547536672913</v>
      </c>
      <c r="Y26" s="40">
        <f>1000*'Passive Radiator'!C$31*IMABS(J26)</f>
        <v>10.607629767293909</v>
      </c>
      <c r="Z26" s="40">
        <f>'Passive Radiator'!C$31*IMABS(IMPRODUCT(C26,J26))</f>
        <v>0.98641561176835701</v>
      </c>
      <c r="AA26" s="40">
        <f>1000*'Passive Radiator'!C$31*IMABS(L26)</f>
        <v>0.58462032432089961</v>
      </c>
      <c r="AB26" s="53" t="str">
        <f t="shared" si="7"/>
        <v>0.00133246741153523-0.00464732924560261i</v>
      </c>
      <c r="AC26" s="40">
        <f>20*LOG10('Passive Radiator'!C$31*50000*IMABS(AB26))</f>
        <v>77.493804292432259</v>
      </c>
      <c r="AD26" s="40">
        <f t="shared" si="8"/>
        <v>7493.5949512839088</v>
      </c>
      <c r="AE26" s="35">
        <f t="shared" si="9"/>
        <v>-74.001512943151624</v>
      </c>
      <c r="AG26" s="77"/>
    </row>
    <row r="27" spans="2:34" x14ac:dyDescent="0.25">
      <c r="B27" s="36">
        <v>15.1</v>
      </c>
      <c r="C27" s="29" t="str">
        <f t="shared" si="0"/>
        <v>94.8760981384117i</v>
      </c>
      <c r="D27" s="30" t="str">
        <f>COMPLEX('Passive Radiator'!C$19,2*PI()*B27*'Passive Radiator'!C$20)</f>
        <v>6</v>
      </c>
      <c r="E27" s="31" t="str">
        <f>IMSUB(COMPLEX(1,0),IMDIV(COMPLEX('Passive Radiator'!C$41,0),IMSUM(COMPLEX('Passive Radiator'!C$41,0),IMPRODUCT(C27,COMPLEX('Passive Radiator'!C$42,0)))))</f>
        <v>0.92545034205868+0.262663294813249i</v>
      </c>
      <c r="F27" s="31" t="str">
        <f>IMDIV(IMPRODUCT(C27,COMPLEX(('Passive Radiator'!C$42*'Passive Radiator'!C$14/'Passive Radiator'!C$24),0)),IMSUM(COMPLEX('Passive Radiator'!C$41,0),IMPRODUCT(C27,COMPLEX('Passive Radiator'!C$42,0))))</f>
        <v>0.462725171029341+0.131331647406625i</v>
      </c>
      <c r="G27" s="42" t="str">
        <f>IMPRODUCT(F27,IMSUB(COMPLEX(1,0),IMDIV(IMPRODUCT(COMPLEX('Passive Radiator'!C$41,0),E27),IMSUM(COMPLEX('Passive Radiator'!C$25-(2*PI()*B27)^2*'Passive Radiator'!C$40,0),IMPRODUCT(C27,COMPLEX('Passive Radiator'!C$26,0)),IMPRODUCT(COMPLEX('Passive Radiator'!C$41,0),E27)))))</f>
        <v>-0.124274309936417+0.014041221467638i</v>
      </c>
      <c r="H27" s="44" t="str">
        <f>IMDIV(COMPLEX('Passive Radiator'!C$18,0),IMPRODUCT(D27,IMSUM(COMPLEX('Passive Radiator'!C$16-(2*PI()*B27)^2*'Passive Radiator'!C$15,0),IMPRODUCT(C27,IMSUM(COMPLEX('Passive Radiator'!C$17,0),IMDIV(COMPLEX('Passive Radiator'!C$18^2,0),D27))),IMPRODUCT(COMPLEX('Passive Radiator'!C$14*'Passive Radiator'!C$41/'Passive Radiator'!C$24,0),G27))))</f>
        <v>0.000195751698923454-0.000514833051980136i</v>
      </c>
      <c r="I27" s="39">
        <f t="shared" si="1"/>
        <v>-69.182012824474711</v>
      </c>
      <c r="J27" s="32" t="str">
        <f>IMPRODUCT(IMDIV(IMPRODUCT(COMPLEX(-'Passive Radiator'!C$41,0),F27),IMSUM(IMPRODUCT(COMPLEX('Passive Radiator'!C$41,0),E27),COMPLEX('Passive Radiator'!C$25-(2*PI()*B27)^2*'Passive Radiator'!C$40,0),IMPRODUCT(COMPLEX('Passive Radiator'!C$26,0),C27))),H27)</f>
        <v>-0.0000960346717042708+0.000328998438490168i</v>
      </c>
      <c r="K27" s="39">
        <f t="shared" si="2"/>
        <v>106.27252923443172</v>
      </c>
      <c r="L27" s="52" t="str">
        <f>IMSUM(IMPRODUCT(COMPLEX(-('Passive Radiator'!C$14/'Passive Radiator'!C$24),0),H27),IMDIV(IMPRODUCT(COMPLEX(-'Passive Radiator'!C$41,0),J27),IMSUM(COMPLEX('Passive Radiator'!C$41,0),IMPRODUCT(COMPLEX('Passive Radiator'!C$42,0),C27))),IMDIV(IMPRODUCT(COMPLEX('Passive Radiator'!C$42*'Passive Radiator'!C$14/'Passive Radiator'!C$24,0),C27,H27),IMSUM(COMPLEX('Passive Radiator'!C$41,0),IMPRODUCT(COMPLEX('Passive Radiator'!C$42,0),C27))))</f>
        <v>-0.0000189392001583373-4.85279727555768E-06i</v>
      </c>
      <c r="M27" s="40">
        <f t="shared" si="3"/>
        <v>-165.62827954020599</v>
      </c>
      <c r="N27" s="51" t="str">
        <f>IMPRODUCT(COMPLEX(('Passive Radiator'!C$10*'Passive Radiator'!C$14)/(2*PI()),0),C27,C27,H27)</f>
        <v>-0.00756334320796031+0.0198918276997947i</v>
      </c>
      <c r="O27" s="40">
        <f t="shared" si="4"/>
        <v>110.81798717552532</v>
      </c>
      <c r="P27" s="38" t="str">
        <f>IMPRODUCT(COMPLEX(('Passive Radiator'!C$10*'Passive Radiator'!C$24)/(2*PI()),0),C27,C27,J27)</f>
        <v>0.00742106644241408-0.0254233104373432i</v>
      </c>
      <c r="Q27" s="35">
        <f t="shared" si="5"/>
        <v>-73.72747076556827</v>
      </c>
      <c r="R27" s="53" t="str">
        <f>IMPRODUCT(COMPLEX(('Passive Radiator'!C$10*'Passive Radiator'!C$24)/(2*PI()),0),C27,C27,L27)</f>
        <v>0.00146352416525156+0.000374999261978818i</v>
      </c>
      <c r="S27" s="45">
        <f t="shared" si="6"/>
        <v>14.371720459794023</v>
      </c>
      <c r="T27" s="50">
        <f>IMABS(IMDIV(D27,IMSUB(COMPLEX(1,0),IMPRODUCT(COMPLEX('Passive Radiator'!C$18,0),IMPRODUCT(C27,H27)))))</f>
        <v>15.62973583778227</v>
      </c>
      <c r="U27" s="33">
        <f>20*LOG10('Passive Radiator'!C$31*50000*IMABS(N27))</f>
        <v>90.366551397477721</v>
      </c>
      <c r="V27" s="34">
        <f>20*LOG10('Passive Radiator'!C$31*50000*IMABS(P27))</f>
        <v>92.26639647163833</v>
      </c>
      <c r="W27" s="34">
        <f>20*LOG10('Passive Radiator'!C$31*50000*IMABS(R27))</f>
        <v>67.390794014242516</v>
      </c>
      <c r="X27" s="40">
        <f>1000*'Passive Radiator'!C$31*IMABS(H27)</f>
        <v>17.074551205813247</v>
      </c>
      <c r="Y27" s="40">
        <f>1000*'Passive Radiator'!C$31*IMABS(J27)</f>
        <v>10.624574725657569</v>
      </c>
      <c r="Z27" s="40">
        <f>'Passive Radiator'!C$31*IMABS(IMPRODUCT(C27,J27))</f>
        <v>1.0080181943503765</v>
      </c>
      <c r="AA27" s="40">
        <f>1000*'Passive Radiator'!C$31*IMABS(L27)</f>
        <v>0.60608206475513682</v>
      </c>
      <c r="AB27" s="53" t="str">
        <f t="shared" si="7"/>
        <v>0.00132124739970533-0.00515648347556968i</v>
      </c>
      <c r="AC27" s="40">
        <f>20*LOG10('Passive Radiator'!C$31*50000*IMABS(AB27))</f>
        <v>78.329868665997807</v>
      </c>
      <c r="AD27" s="40">
        <f t="shared" si="8"/>
        <v>8250.7500993204139</v>
      </c>
      <c r="AE27" s="35">
        <f t="shared" si="9"/>
        <v>-75.628279540206435</v>
      </c>
      <c r="AG27" s="77"/>
    </row>
    <row r="28" spans="2:34" x14ac:dyDescent="0.25">
      <c r="B28" s="36">
        <v>15.5</v>
      </c>
      <c r="C28" s="29" t="str">
        <f t="shared" si="0"/>
        <v>97.3893722612836i</v>
      </c>
      <c r="D28" s="30" t="str">
        <f>COMPLEX('Passive Radiator'!C$19,2*PI()*B28*'Passive Radiator'!C$20)</f>
        <v>6</v>
      </c>
      <c r="E28" s="31" t="str">
        <f>IMSUB(COMPLEX(1,0),IMDIV(COMPLEX('Passive Radiator'!C$41,0),IMSUM(COMPLEX('Passive Radiator'!C$41,0),IMPRODUCT(C28,COMPLEX('Passive Radiator'!C$42,0)))))</f>
        <v>0.928978673874016+0.256860462822308i</v>
      </c>
      <c r="F28" s="31" t="str">
        <f>IMDIV(IMPRODUCT(C28,COMPLEX(('Passive Radiator'!C$42*'Passive Radiator'!C$14/'Passive Radiator'!C$24),0)),IMSUM(COMPLEX('Passive Radiator'!C$41,0),IMPRODUCT(C28,COMPLEX('Passive Radiator'!C$42,0))))</f>
        <v>0.464489336937009+0.128430231411154i</v>
      </c>
      <c r="G28" s="42" t="str">
        <f>IMPRODUCT(F28,IMSUB(COMPLEX(1,0),IMDIV(IMPRODUCT(COMPLEX('Passive Radiator'!C$41,0),E28),IMSUM(COMPLEX('Passive Radiator'!C$25-(2*PI()*B28)^2*'Passive Radiator'!C$40,0),IMPRODUCT(C28,COMPLEX('Passive Radiator'!C$26,0)),IMPRODUCT(COMPLEX('Passive Radiator'!C$41,0),E28)))))</f>
        <v>-0.135630715989088+0.0158037028313203i</v>
      </c>
      <c r="H28" s="44" t="str">
        <f>IMDIV(COMPLEX('Passive Radiator'!C$18,0),IMPRODUCT(D28,IMSUM(COMPLEX('Passive Radiator'!C$16-(2*PI()*B28)^2*'Passive Radiator'!C$15,0),IMPRODUCT(C28,IMSUM(COMPLEX('Passive Radiator'!C$17,0),IMDIV(COMPLEX('Passive Radiator'!C$18^2,0),D28))),IMPRODUCT(COMPLEX('Passive Radiator'!C$14*'Passive Radiator'!C$41/'Passive Radiator'!C$24,0),G28))))</f>
        <v>0.000174895702295153-0.000513155158977919i</v>
      </c>
      <c r="I28" s="39">
        <f t="shared" si="1"/>
        <v>-71.179646988443253</v>
      </c>
      <c r="J28" s="32" t="str">
        <f>IMPRODUCT(IMDIV(IMPRODUCT(COMPLEX(-'Passive Radiator'!C$41,0),F28),IMSUM(IMPRODUCT(COMPLEX('Passive Radiator'!C$41,0),E28),COMPLEX('Passive Radiator'!C$25-(2*PI()*B28)^2*'Passive Radiator'!C$40,0),IMPRODUCT(COMPLEX('Passive Radiator'!C$26,0),C28))),H28)</f>
        <v>-0.0000830509598027639+0.000333257718429448i</v>
      </c>
      <c r="K28" s="39">
        <f t="shared" si="2"/>
        <v>103.99360269763122</v>
      </c>
      <c r="L28" s="52" t="str">
        <f>IMSUM(IMPRODUCT(COMPLEX(-('Passive Radiator'!C$14/'Passive Radiator'!C$24),0),H28),IMDIV(IMPRODUCT(COMPLEX(-'Passive Radiator'!C$41,0),J28),IMSUM(COMPLEX('Passive Radiator'!C$41,0),IMPRODUCT(COMPLEX('Passive Radiator'!C$42,0),C28))),IMDIV(IMPRODUCT(COMPLEX('Passive Radiator'!C$42*'Passive Radiator'!C$14/'Passive Radiator'!C$24,0),C28,H28),IMSUM(COMPLEX('Passive Radiator'!C$41,0),IMPRODUCT(COMPLEX('Passive Radiator'!C$42,0),C28))))</f>
        <v>-0.000020008369031673-4.31653760927099E-06i</v>
      </c>
      <c r="M28" s="40">
        <f t="shared" si="3"/>
        <v>-167.82578627677586</v>
      </c>
      <c r="N28" s="51" t="str">
        <f>IMPRODUCT(COMPLEX(('Passive Radiator'!C$10*'Passive Radiator'!C$14)/(2*PI()),0),C28,C28,H28)</f>
        <v>-0.00712027730082804+0.0208913482854321i</v>
      </c>
      <c r="O28" s="40">
        <f t="shared" si="4"/>
        <v>108.82035301155672</v>
      </c>
      <c r="P28" s="38" t="str">
        <f>IMPRODUCT(COMPLEX(('Passive Radiator'!C$10*'Passive Radiator'!C$24)/(2*PI()),0),C28,C28,J28)</f>
        <v>0.00676226866795903-0.0271348848109998i</v>
      </c>
      <c r="Q28" s="35">
        <f t="shared" si="5"/>
        <v>-76.006397302368796</v>
      </c>
      <c r="R28" s="53" t="str">
        <f>IMPRODUCT(COMPLEX(('Passive Radiator'!C$10*'Passive Radiator'!C$24)/(2*PI()),0),C28,C28,L28)</f>
        <v>0.00162914392947619+0.000351465980628782i</v>
      </c>
      <c r="S28" s="45">
        <f t="shared" si="6"/>
        <v>12.17421372322414</v>
      </c>
      <c r="T28" s="50">
        <f>IMABS(IMDIV(D28,IMSUB(COMPLEX(1,0),IMPRODUCT(COMPLEX('Passive Radiator'!C$18,0),IMPRODUCT(C28,H28)))))</f>
        <v>16.889870983843142</v>
      </c>
      <c r="U28" s="33">
        <f>20*LOG10('Passive Radiator'!C$31*50000*IMABS(N28))</f>
        <v>90.683232343895654</v>
      </c>
      <c r="V28" s="34">
        <f>20*LOG10('Passive Radiator'!C$31*50000*IMABS(P28))</f>
        <v>92.738869495208661</v>
      </c>
      <c r="W28" s="34">
        <f>20*LOG10('Passive Radiator'!C$31*50000*IMABS(R28))</f>
        <v>68.243390848678601</v>
      </c>
      <c r="X28" s="40">
        <f>1000*'Passive Radiator'!C$31*IMABS(H28)</f>
        <v>16.806366996949585</v>
      </c>
      <c r="Y28" s="40">
        <f>1000*'Passive Radiator'!C$31*IMABS(J28)</f>
        <v>10.646962018956396</v>
      </c>
      <c r="Z28" s="40">
        <f>'Passive Radiator'!C$31*IMABS(IMPRODUCT(C28,J28))</f>
        <v>1.0369009475158908</v>
      </c>
      <c r="AA28" s="40">
        <f>1000*'Passive Radiator'!C$31*IMABS(L28)</f>
        <v>0.63452943386300642</v>
      </c>
      <c r="AB28" s="53" t="str">
        <f t="shared" si="7"/>
        <v>0.00127113529660718-0.00589207054493892i</v>
      </c>
      <c r="AC28" s="40">
        <f>20*LOG10('Passive Radiator'!C$31*50000*IMABS(AB28))</f>
        <v>79.409560517976288</v>
      </c>
      <c r="AD28" s="40">
        <f t="shared" si="8"/>
        <v>9342.8209496802501</v>
      </c>
      <c r="AE28" s="35">
        <f t="shared" si="9"/>
        <v>-77.825786276778246</v>
      </c>
      <c r="AG28" s="77"/>
    </row>
    <row r="29" spans="2:34" x14ac:dyDescent="0.25">
      <c r="B29" s="36">
        <v>15.8</v>
      </c>
      <c r="C29" s="29" t="str">
        <f t="shared" si="0"/>
        <v>99.2743278534375i</v>
      </c>
      <c r="D29" s="30" t="str">
        <f>COMPLEX('Passive Radiator'!C$19,2*PI()*B29*'Passive Radiator'!C$20)</f>
        <v>6</v>
      </c>
      <c r="E29" s="31" t="str">
        <f>IMSUB(COMPLEX(1,0),IMDIV(COMPLEX('Passive Radiator'!C$41,0),IMSUM(COMPLEX('Passive Radiator'!C$41,0),IMPRODUCT(C29,COMPLEX('Passive Radiator'!C$42,0)))))</f>
        <v>0.931467002123+0.252658318839873i</v>
      </c>
      <c r="F29" s="31" t="str">
        <f>IMDIV(IMPRODUCT(C29,COMPLEX(('Passive Radiator'!C$42*'Passive Radiator'!C$14/'Passive Radiator'!C$24),0)),IMSUM(COMPLEX('Passive Radiator'!C$41,0),IMPRODUCT(C29,COMPLEX('Passive Radiator'!C$42,0))))</f>
        <v>0.465733501061501+0.126329159419937i</v>
      </c>
      <c r="G29" s="42" t="str">
        <f>IMPRODUCT(F29,IMSUB(COMPLEX(1,0),IMDIV(IMPRODUCT(COMPLEX('Passive Radiator'!C$41,0),E29),IMSUM(COMPLEX('Passive Radiator'!C$25-(2*PI()*B29)^2*'Passive Radiator'!C$40,0),IMPRODUCT(C29,COMPLEX('Passive Radiator'!C$26,0)),IMPRODUCT(COMPLEX('Passive Radiator'!C$41,0),E29)))))</f>
        <v>-0.144615263146256+0.0172650605390457i</v>
      </c>
      <c r="H29" s="44" t="str">
        <f>IMDIV(COMPLEX('Passive Radiator'!C$18,0),IMPRODUCT(D29,IMSUM(COMPLEX('Passive Radiator'!C$16-(2*PI()*B29)^2*'Passive Radiator'!C$15,0),IMPRODUCT(C29,IMSUM(COMPLEX('Passive Radiator'!C$17,0),IMDIV(COMPLEX('Passive Radiator'!C$18^2,0),D29))),IMPRODUCT(COMPLEX('Passive Radiator'!C$14*'Passive Radiator'!C$41/'Passive Radiator'!C$24,0),G29))))</f>
        <v>0.000159342796386291-0.000511191133328343i</v>
      </c>
      <c r="I29" s="39">
        <f t="shared" si="1"/>
        <v>-72.68728173740503</v>
      </c>
      <c r="J29" s="32" t="str">
        <f>IMPRODUCT(IMDIV(IMPRODUCT(COMPLEX(-'Passive Radiator'!C$41,0),F29),IMSUM(IMPRODUCT(COMPLEX('Passive Radiator'!C$41,0),E29),COMPLEX('Passive Radiator'!C$25-(2*PI()*B29)^2*'Passive Radiator'!C$40,0),IMPRODUCT(COMPLEX('Passive Radiator'!C$26,0),C29))),H29)</f>
        <v>-0.0000730905618123145+0.000336129176618004i</v>
      </c>
      <c r="K29" s="39">
        <f t="shared" si="2"/>
        <v>102.26786650900777</v>
      </c>
      <c r="L29" s="52" t="str">
        <f>IMSUM(IMPRODUCT(COMPLEX(-('Passive Radiator'!C$14/'Passive Radiator'!C$24),0),H29),IMDIV(IMPRODUCT(COMPLEX(-'Passive Radiator'!C$41,0),J29),IMSUM(COMPLEX('Passive Radiator'!C$41,0),IMPRODUCT(COMPLEX('Passive Radiator'!C$42,0),C29))),IMDIV(IMPRODUCT(COMPLEX('Passive Radiator'!C$42*'Passive Radiator'!C$14/'Passive Radiator'!C$24,0),C29,H29),IMSUM(COMPLEX('Passive Radiator'!C$41,0),IMPRODUCT(COMPLEX('Passive Radiator'!C$42,0),C29))))</f>
        <v>-0.0000207984909467581-3.85650666345259E-06i</v>
      </c>
      <c r="M29" s="40">
        <f t="shared" si="3"/>
        <v>-169.4953813017249</v>
      </c>
      <c r="N29" s="51" t="str">
        <f>IMPRODUCT(COMPLEX(('Passive Radiator'!C$10*'Passive Radiator'!C$14)/(2*PI()),0),C29,C29,H29)</f>
        <v>-0.00674063765397588+0.0216247880659642i</v>
      </c>
      <c r="O29" s="40">
        <f t="shared" si="4"/>
        <v>107.31271826259498</v>
      </c>
      <c r="P29" s="38" t="str">
        <f>IMPRODUCT(COMPLEX(('Passive Radiator'!C$10*'Passive Radiator'!C$24)/(2*PI()),0),C29,C29,J29)</f>
        <v>0.00618386276977283-0.0284383735681214i</v>
      </c>
      <c r="Q29" s="35">
        <f t="shared" si="5"/>
        <v>-77.732133490992211</v>
      </c>
      <c r="R29" s="53" t="str">
        <f>IMPRODUCT(COMPLEX(('Passive Radiator'!C$10*'Passive Radiator'!C$24)/(2*PI()),0),C29,C29,L29)</f>
        <v>0.00175966651020386+0.00032628163453913i</v>
      </c>
      <c r="S29" s="45">
        <f t="shared" si="6"/>
        <v>10.504618698275072</v>
      </c>
      <c r="T29" s="50">
        <f>IMABS(IMDIV(D29,IMSUB(COMPLEX(1,0),IMPRODUCT(COMPLEX('Passive Radiator'!C$18,0),IMPRODUCT(C29,H29)))))</f>
        <v>17.967733678108306</v>
      </c>
      <c r="U29" s="33">
        <f>20*LOG10('Passive Radiator'!C$31*50000*IMABS(N29))</f>
        <v>90.908380328048082</v>
      </c>
      <c r="V29" s="34">
        <f>20*LOG10('Passive Radiator'!C$31*50000*IMABS(P29))</f>
        <v>93.085371925850637</v>
      </c>
      <c r="W29" s="34">
        <f>20*LOG10('Passive Radiator'!C$31*50000*IMABS(R29))</f>
        <v>68.862048682822618</v>
      </c>
      <c r="X29" s="40">
        <f>1000*'Passive Radiator'!C$31*IMABS(H29)</f>
        <v>16.59894418308356</v>
      </c>
      <c r="Y29" s="40">
        <f>1000*'Passive Radiator'!C$31*IMABS(J29)</f>
        <v>10.663506764171883</v>
      </c>
      <c r="Z29" s="40">
        <f>'Passive Radiator'!C$31*IMABS(IMPRODUCT(C29,J29))</f>
        <v>1.0586124665737475</v>
      </c>
      <c r="AA29" s="40">
        <f>1000*'Passive Radiator'!C$31*IMABS(L29)</f>
        <v>0.65574333729336143</v>
      </c>
      <c r="AB29" s="53" t="str">
        <f t="shared" si="7"/>
        <v>0.00120289162600081-0.00648730386761807i</v>
      </c>
      <c r="AC29" s="40">
        <f>20*LOG10('Passive Radiator'!C$31*50000*IMABS(AB29))</f>
        <v>80.194726127802738</v>
      </c>
      <c r="AD29" s="40">
        <f t="shared" si="8"/>
        <v>10226.718609243815</v>
      </c>
      <c r="AE29" s="35">
        <f t="shared" si="9"/>
        <v>-79.495381301725672</v>
      </c>
      <c r="AG29" s="77"/>
    </row>
    <row r="30" spans="2:34" x14ac:dyDescent="0.25">
      <c r="B30" s="36">
        <v>16.2</v>
      </c>
      <c r="C30" s="29" t="str">
        <f t="shared" si="0"/>
        <v>101.787601976309i</v>
      </c>
      <c r="D30" s="30" t="str">
        <f>COMPLEX('Passive Radiator'!C$19,2*PI()*B30*'Passive Radiator'!C$20)</f>
        <v>6</v>
      </c>
      <c r="E30" s="31" t="str">
        <f>IMSUB(COMPLEX(1,0),IMDIV(COMPLEX('Passive Radiator'!C$41,0),IMSUM(COMPLEX('Passive Radiator'!C$41,0),IMPRODUCT(C30,COMPLEX('Passive Radiator'!C$42,0)))))</f>
        <v>0.934590931686769+0.247246278224013i</v>
      </c>
      <c r="F30" s="31" t="str">
        <f>IMDIV(IMPRODUCT(C30,COMPLEX(('Passive Radiator'!C$42*'Passive Radiator'!C$14/'Passive Radiator'!C$24),0)),IMSUM(COMPLEX('Passive Radiator'!C$41,0),IMPRODUCT(C30,COMPLEX('Passive Radiator'!C$42,0))))</f>
        <v>0.467295465843385+0.123623139112007i</v>
      </c>
      <c r="G30" s="42" t="str">
        <f>IMPRODUCT(F30,IMSUB(COMPLEX(1,0),IMDIV(IMPRODUCT(COMPLEX('Passive Radiator'!C$41,0),E30),IMSUM(COMPLEX('Passive Radiator'!C$25-(2*PI()*B30)^2*'Passive Radiator'!C$40,0),IMPRODUCT(C30,COMPLEX('Passive Radiator'!C$26,0)),IMPRODUCT(COMPLEX('Passive Radiator'!C$41,0),E30)))))</f>
        <v>-0.157261887170197+0.0194214732269916i</v>
      </c>
      <c r="H30" s="44" t="str">
        <f>IMDIV(COMPLEX('Passive Radiator'!C$18,0),IMPRODUCT(D30,IMSUM(COMPLEX('Passive Radiator'!C$16-(2*PI()*B30)^2*'Passive Radiator'!C$15,0),IMPRODUCT(C30,IMSUM(COMPLEX('Passive Radiator'!C$17,0),IMDIV(COMPLEX('Passive Radiator'!C$18^2,0),D30))),IMPRODUCT(COMPLEX('Passive Radiator'!C$14*'Passive Radiator'!C$41/'Passive Radiator'!C$24,0),G30))))</f>
        <v>0.000138773028130838-0.000507624097954979i</v>
      </c>
      <c r="I30" s="39">
        <f t="shared" si="1"/>
        <v>-74.710208720777288</v>
      </c>
      <c r="J30" s="32" t="str">
        <f>IMPRODUCT(IMDIV(IMPRODUCT(COMPLEX(-'Passive Radiator'!C$41,0),F30),IMSUM(IMPRODUCT(COMPLEX('Passive Radiator'!C$41,0),E30),COMPLEX('Passive Radiator'!C$25-(2*PI()*B30)^2*'Passive Radiator'!C$40,0),IMPRODUCT(COMPLEX('Passive Radiator'!C$26,0),C30))),H30)</f>
        <v>-0.0000595193774218683+0.000339502466828598i</v>
      </c>
      <c r="K30" s="39">
        <f t="shared" si="2"/>
        <v>99.943674974329127</v>
      </c>
      <c r="L30" s="52" t="str">
        <f>IMSUM(IMPRODUCT(COMPLEX(-('Passive Radiator'!C$14/'Passive Radiator'!C$24),0),H30),IMDIV(IMPRODUCT(COMPLEX(-'Passive Radiator'!C$41,0),J30),IMSUM(COMPLEX('Passive Radiator'!C$41,0),IMPRODUCT(COMPLEX('Passive Radiator'!C$42,0),C30))),IMDIV(IMPRODUCT(COMPLEX('Passive Radiator'!C$42*'Passive Radiator'!C$14/'Passive Radiator'!C$24,0),C30,H30),IMSUM(COMPLEX('Passive Radiator'!C$41,0),IMPRODUCT(COMPLEX('Passive Radiator'!C$42,0),C30))))</f>
        <v>-0.0000218320371079215-3.16531758316562E-06i</v>
      </c>
      <c r="M30" s="40">
        <f t="shared" si="3"/>
        <v>-171.75045532662975</v>
      </c>
      <c r="N30" s="51" t="str">
        <f>IMPRODUCT(COMPLEX(('Passive Radiator'!C$10*'Passive Radiator'!C$14)/(2*PI()),0),C30,C30,H30)</f>
        <v>-0.00617148201524677+0.0225749414942604i</v>
      </c>
      <c r="O30" s="40">
        <f t="shared" si="4"/>
        <v>105.28979127922271</v>
      </c>
      <c r="P30" s="38" t="str">
        <f>IMPRODUCT(COMPLEX(('Passive Radiator'!C$10*'Passive Radiator'!C$24)/(2*PI()),0),C30,C30,J30)</f>
        <v>0.00529386397724817-0.0301965503871427i</v>
      </c>
      <c r="Q30" s="35">
        <f t="shared" si="5"/>
        <v>-80.056325025670887</v>
      </c>
      <c r="R30" s="53" t="str">
        <f>IMPRODUCT(COMPLEX(('Passive Radiator'!C$10*'Passive Radiator'!C$24)/(2*PI()),0),C30,C30,L30)</f>
        <v>0.00194181861104459+0.000281534543133746i</v>
      </c>
      <c r="S30" s="45">
        <f t="shared" si="6"/>
        <v>8.2495446733702291</v>
      </c>
      <c r="T30" s="50">
        <f>IMABS(IMDIV(D30,IMSUB(COMPLEX(1,0),IMPRODUCT(COMPLEX('Passive Radiator'!C$18,0),IMPRODUCT(C30,H30)))))</f>
        <v>19.608155689844658</v>
      </c>
      <c r="U30" s="33">
        <f>20*LOG10('Passive Radiator'!C$31*50000*IMABS(N30))</f>
        <v>91.192181689976394</v>
      </c>
      <c r="V30" s="34">
        <f>20*LOG10('Passive Radiator'!C$31*50000*IMABS(P30))</f>
        <v>93.537250154862392</v>
      </c>
      <c r="W30" s="34">
        <f>20*LOG10('Passive Radiator'!C$31*50000*IMABS(R30))</f>
        <v>69.66115238759339</v>
      </c>
      <c r="X30" s="40">
        <f>1000*'Passive Radiator'!C$31*IMABS(H30)</f>
        <v>16.313782860297035</v>
      </c>
      <c r="Y30" s="40">
        <f>1000*'Passive Radiator'!C$31*IMABS(J30)</f>
        <v>10.685088043708664</v>
      </c>
      <c r="Z30" s="40">
        <f>'Passive Radiator'!C$31*IMABS(IMPRODUCT(C30,J30))</f>
        <v>1.0876094888748362</v>
      </c>
      <c r="AA30" s="40">
        <f>1000*'Passive Radiator'!C$31*IMABS(L30)</f>
        <v>0.68386947115387775</v>
      </c>
      <c r="AB30" s="53" t="str">
        <f t="shared" si="7"/>
        <v>0.00106420057304599-0.00734007434974855i</v>
      </c>
      <c r="AC30" s="40">
        <f>20*LOG10('Passive Radiator'!C$31*50000*IMABS(AB30))</f>
        <v>81.210988384337966</v>
      </c>
      <c r="AD30" s="40">
        <f t="shared" si="8"/>
        <v>11496.07052007852</v>
      </c>
      <c r="AE30" s="35">
        <f t="shared" si="9"/>
        <v>-81.750455326626494</v>
      </c>
      <c r="AG30" s="77"/>
    </row>
    <row r="31" spans="2:34" s="11" customFormat="1" x14ac:dyDescent="0.25">
      <c r="B31" s="36">
        <v>16.600000000000001</v>
      </c>
      <c r="C31" s="29" t="str">
        <f t="shared" si="0"/>
        <v>104.300876099181i</v>
      </c>
      <c r="D31" s="30" t="str">
        <f>COMPLEX('Passive Radiator'!C$19,2*PI()*B31*'Passive Radiator'!C$20)</f>
        <v>6</v>
      </c>
      <c r="E31" s="31" t="str">
        <f>IMSUB(COMPLEX(1,0),IMDIV(COMPLEX('Passive Radiator'!C$41,0),IMSUM(COMPLEX('Passive Radiator'!C$41,0),IMPRODUCT(C31,COMPLEX('Passive Radiator'!C$42,0)))))</f>
        <v>0.937510588483618+0.242042320606786i</v>
      </c>
      <c r="F31" s="31" t="str">
        <f>IMDIV(IMPRODUCT(C31,COMPLEX(('Passive Radiator'!C$42*'Passive Radiator'!C$14/'Passive Radiator'!C$24),0)),IMSUM(COMPLEX('Passive Radiator'!C$41,0),IMPRODUCT(C31,COMPLEX('Passive Radiator'!C$42,0))))</f>
        <v>0.46875529424181+0.121021160303393i</v>
      </c>
      <c r="G31" s="42" t="str">
        <f>IMPRODUCT(F31,IMSUB(COMPLEX(1,0),IMDIV(IMPRODUCT(COMPLEX('Passive Radiator'!C$41,0),E31),IMSUM(COMPLEX('Passive Radiator'!C$25-(2*PI()*B31)^2*'Passive Radiator'!C$40,0),IMPRODUCT(C31,COMPLEX('Passive Radiator'!C$26,0)),IMPRODUCT(COMPLEX('Passive Radiator'!C$41,0),E31)))))</f>
        <v>-0.170726785939225+0.0218442764213417i</v>
      </c>
      <c r="H31" s="44" t="str">
        <f>IMDIV(COMPLEX('Passive Radiator'!C$18,0),IMPRODUCT(D31,IMSUM(COMPLEX('Passive Radiator'!C$16-(2*PI()*B31)^2*'Passive Radiator'!C$15,0),IMPRODUCT(C31,IMSUM(COMPLEX('Passive Radiator'!C$17,0),IMDIV(COMPLEX('Passive Radiator'!C$18^2,0),D31))),IMPRODUCT(COMPLEX('Passive Radiator'!C$14*'Passive Radiator'!C$41/'Passive Radiator'!C$24,0),G31))))</f>
        <v>0.000118452866650239-0.00050296692028053i</v>
      </c>
      <c r="I31" s="39">
        <f t="shared" si="1"/>
        <v>-76.747854569489007</v>
      </c>
      <c r="J31" s="32" t="str">
        <f>IMPRODUCT(IMDIV(IMPRODUCT(COMPLEX(-'Passive Radiator'!C$41,0),F31),IMSUM(IMPRODUCT(COMPLEX('Passive Radiator'!C$41,0),E31),COMPLEX('Passive Radiator'!C$25-(2*PI()*B31)^2*'Passive Radiator'!C$40,0),IMPRODUCT(COMPLEX('Passive Radiator'!C$26,0),C31))),H31)</f>
        <v>-0.0000456250122953636+0.000342325445747504i</v>
      </c>
      <c r="K31" s="39">
        <f t="shared" si="2"/>
        <v>97.591620702489564</v>
      </c>
      <c r="L31" s="52" t="str">
        <f>IMSUM(IMPRODUCT(COMPLEX(-('Passive Radiator'!C$14/'Passive Radiator'!C$24),0),H31),IMDIV(IMPRODUCT(COMPLEX(-'Passive Radiator'!C$41,0),J31),IMSUM(COMPLEX('Passive Radiator'!C$41,0),IMPRODUCT(COMPLEX('Passive Radiator'!C$42,0),C31))),IMDIV(IMPRODUCT(COMPLEX('Passive Radiator'!C$42*'Passive Radiator'!C$14/'Passive Radiator'!C$24,0),C31,H31),IMSUM(COMPLEX('Passive Radiator'!C$41,0),IMPRODUCT(COMPLEX('Passive Radiator'!C$42,0),C31))))</f>
        <v>-0.00002283754980084-2.38454271198369E-06i</v>
      </c>
      <c r="M31" s="40">
        <f t="shared" si="3"/>
        <v>-174.0391609825422</v>
      </c>
      <c r="N31" s="51" t="str">
        <f>IMPRODUCT(COMPLEX(('Passive Radiator'!C$10*'Passive Radiator'!C$14)/(2*PI()),0),C31,C31,H31)</f>
        <v>-0.00553115877278589+0.0234860495334846i</v>
      </c>
      <c r="O31" s="40">
        <f t="shared" si="4"/>
        <v>103.25214543051098</v>
      </c>
      <c r="P31" s="38" t="str">
        <f>IMPRODUCT(COMPLEX(('Passive Radiator'!C$10*'Passive Radiator'!C$24)/(2*PI()),0),C31,C31,J31)</f>
        <v>0.00426092156572481-0.0319697858893536i</v>
      </c>
      <c r="Q31" s="35">
        <f t="shared" si="5"/>
        <v>-82.40837929751045</v>
      </c>
      <c r="R31" s="53" t="str">
        <f>IMPRODUCT(COMPLEX(('Passive Radiator'!C$10*'Passive Radiator'!C$24)/(2*PI()),0),C31,C31,L31)</f>
        <v>0.00213279961054612+0.000222692531020221i</v>
      </c>
      <c r="S31" s="45">
        <f t="shared" si="6"/>
        <v>5.9608390174578183</v>
      </c>
      <c r="T31" s="50">
        <f>IMABS(IMDIV(D31,IMSUB(COMPLEX(1,0),IMPRODUCT(COMPLEX('Passive Radiator'!C$18,0),IMPRODUCT(C31,H31)))))</f>
        <v>21.50611931889436</v>
      </c>
      <c r="U31" s="33">
        <f>20*LOG10('Passive Radiator'!C$31*50000*IMABS(N31))</f>
        <v>91.457268249785173</v>
      </c>
      <c r="V31" s="34">
        <f>20*LOG10('Passive Radiator'!C$31*50000*IMABS(P31))</f>
        <v>93.977897074677401</v>
      </c>
      <c r="W31" s="34">
        <f>20*LOG10('Passive Radiator'!C$31*50000*IMABS(R31))</f>
        <v>70.43272611772025</v>
      </c>
      <c r="X31" s="40">
        <f>1000*'Passive Radiator'!C$31*IMABS(H31)</f>
        <v>16.018537359512226</v>
      </c>
      <c r="Y31" s="40">
        <f>1000*'Passive Radiator'!C$31*IMABS(J31)</f>
        <v>10.705927647971725</v>
      </c>
      <c r="Z31" s="40">
        <f>'Passive Radiator'!C$31*IMABS(IMPRODUCT(C31,J31))</f>
        <v>1.1166376331378942</v>
      </c>
      <c r="AA31" s="40">
        <f>1000*'Passive Radiator'!C$31*IMABS(L31)</f>
        <v>0.71181273912590781</v>
      </c>
      <c r="AB31" s="53" t="str">
        <f t="shared" si="7"/>
        <v>0.00086256240348504-0.00826104382484878i</v>
      </c>
      <c r="AC31" s="40">
        <f>20*LOG10('Passive Radiator'!C$31*50000*IMABS(AB31))</f>
        <v>82.1944235844134</v>
      </c>
      <c r="AD31" s="40">
        <f t="shared" si="8"/>
        <v>12874.227498758419</v>
      </c>
      <c r="AE31" s="35">
        <f t="shared" si="9"/>
        <v>-84.039160982541944</v>
      </c>
      <c r="AF31"/>
      <c r="AG31" s="77"/>
      <c r="AH31"/>
    </row>
    <row r="32" spans="2:34" s="11" customFormat="1" x14ac:dyDescent="0.25">
      <c r="B32" s="36">
        <v>17</v>
      </c>
      <c r="C32" s="29" t="str">
        <f t="shared" si="0"/>
        <v>106.814150222053i</v>
      </c>
      <c r="D32" s="30" t="str">
        <f>COMPLEX('Passive Radiator'!C$19,2*PI()*B32*'Passive Radiator'!C$20)</f>
        <v>6</v>
      </c>
      <c r="E32" s="31" t="str">
        <f>IMSUB(COMPLEX(1,0),IMDIV(COMPLEX('Passive Radiator'!C$41,0),IMSUM(COMPLEX('Passive Radiator'!C$41,0),IMPRODUCT(C32,COMPLEX('Passive Radiator'!C$42,0)))))</f>
        <v>0.940243011752208+0.237036053382909i</v>
      </c>
      <c r="F32" s="31" t="str">
        <f>IMDIV(IMPRODUCT(C32,COMPLEX(('Passive Radiator'!C$42*'Passive Radiator'!C$14/'Passive Radiator'!C$24),0)),IMSUM(COMPLEX('Passive Radiator'!C$41,0),IMPRODUCT(C32,COMPLEX('Passive Radiator'!C$42,0))))</f>
        <v>0.470121505876104+0.118518026691455i</v>
      </c>
      <c r="G32" s="42" t="str">
        <f>IMPRODUCT(F32,IMSUB(COMPLEX(1,0),IMDIV(IMPRODUCT(COMPLEX('Passive Radiator'!C$41,0),E32),IMSUM(COMPLEX('Passive Radiator'!C$25-(2*PI()*B32)^2*'Passive Radiator'!C$40,0),IMPRODUCT(C32,COMPLEX('Passive Radiator'!C$26,0)),IMPRODUCT(COMPLEX('Passive Radiator'!C$41,0),E32)))))</f>
        <v>-0.185077101304783+0.0245695505327937i</v>
      </c>
      <c r="H32" s="44" t="str">
        <f>IMDIV(COMPLEX('Passive Radiator'!C$18,0),IMPRODUCT(D32,IMSUM(COMPLEX('Passive Radiator'!C$16-(2*PI()*B32)^2*'Passive Radiator'!C$15,0),IMPRODUCT(C32,IMSUM(COMPLEX('Passive Radiator'!C$17,0),IMDIV(COMPLEX('Passive Radiator'!C$18^2,0),D32))),IMPRODUCT(COMPLEX('Passive Radiator'!C$14*'Passive Radiator'!C$41/'Passive Radiator'!C$24,0),G32))))</f>
        <v>0.0000984488728738007-0.000497215555387237i</v>
      </c>
      <c r="I32" s="39">
        <f t="shared" si="1"/>
        <v>-78.800272585488969</v>
      </c>
      <c r="J32" s="32" t="str">
        <f>IMPRODUCT(IMDIV(IMPRODUCT(COMPLEX(-'Passive Radiator'!C$41,0),F32),IMSUM(IMPRODUCT(COMPLEX('Passive Radiator'!C$41,0),E32),COMPLEX('Passive Radiator'!C$25-(2*PI()*B32)^2*'Passive Radiator'!C$40,0),IMPRODUCT(COMPLEX('Passive Radiator'!C$26,0),C32))),H32)</f>
        <v>-0.0000314197834879623+0.000344563517302557i</v>
      </c>
      <c r="K32" s="39">
        <f t="shared" si="2"/>
        <v>95.210232562937051</v>
      </c>
      <c r="L32" s="52" t="str">
        <f>IMSUM(IMPRODUCT(COMPLEX(-('Passive Radiator'!C$14/'Passive Radiator'!C$24),0),H32),IMDIV(IMPRODUCT(COMPLEX(-'Passive Radiator'!C$41,0),J32),IMSUM(COMPLEX('Passive Radiator'!C$41,0),IMPRODUCT(COMPLEX('Passive Radiator'!C$42,0),C32))),IMDIV(IMPRODUCT(COMPLEX('Passive Radiator'!C$42*'Passive Radiator'!C$14/'Passive Radiator'!C$24,0),C32,H32),IMSUM(COMPLEX('Passive Radiator'!C$41,0),IMPRODUCT(COMPLEX('Passive Radiator'!C$42,0),C32))))</f>
        <v>-0.0000238089222533659-1.51368133725088E-06i</v>
      </c>
      <c r="M32" s="40">
        <f t="shared" si="3"/>
        <v>-176.36224669393468</v>
      </c>
      <c r="N32" s="51" t="str">
        <f>IMPRODUCT(COMPLEX(('Passive Radiator'!C$10*'Passive Radiator'!C$14)/(2*PI()),0),C32,C32,H32)</f>
        <v>-0.00482128677695982+0.0243498855041251i</v>
      </c>
      <c r="O32" s="40">
        <f t="shared" si="4"/>
        <v>101.19972741451105</v>
      </c>
      <c r="P32" s="38" t="str">
        <f>IMPRODUCT(COMPLEX(('Passive Radiator'!C$10*'Passive Radiator'!C$24)/(2*PI()),0),C32,C32,J32)</f>
        <v>0.00307741027892999-0.0337482691533317i</v>
      </c>
      <c r="Q32" s="35">
        <f t="shared" si="5"/>
        <v>-84.789767437062949</v>
      </c>
      <c r="R32" s="53" t="str">
        <f>IMPRODUCT(COMPLEX(('Passive Radiator'!C$10*'Passive Radiator'!C$24)/(2*PI()),0),C32,C32,L32)</f>
        <v>0.0023319645757847+0.000148257498593682i</v>
      </c>
      <c r="S32" s="45">
        <f t="shared" si="6"/>
        <v>3.637753306065322</v>
      </c>
      <c r="T32" s="50">
        <f>IMABS(IMDIV(D32,IMSUB(COMPLEX(1,0),IMPRODUCT(COMPLEX('Passive Radiator'!C$18,0),IMPRODUCT(C32,H32)))))</f>
        <v>23.669363835876606</v>
      </c>
      <c r="U32" s="33">
        <f>20*LOG10('Passive Radiator'!C$31*50000*IMABS(N32))</f>
        <v>91.703581171674685</v>
      </c>
      <c r="V32" s="34">
        <f>20*LOG10('Passive Radiator'!C$31*50000*IMABS(P32))</f>
        <v>94.407626781214717</v>
      </c>
      <c r="W32" s="34">
        <f>20*LOG10('Passive Radiator'!C$31*50000*IMABS(R32))</f>
        <v>71.178591465944805</v>
      </c>
      <c r="X32" s="40">
        <f>1000*'Passive Radiator'!C$31*IMABS(H32)</f>
        <v>15.712917775342779</v>
      </c>
      <c r="Y32" s="40">
        <f>1000*'Passive Radiator'!C$31*IMABS(J32)</f>
        <v>10.72578587612939</v>
      </c>
      <c r="Z32" s="40">
        <f>'Passive Radiator'!C$31*IMABS(IMPRODUCT(C32,J32))</f>
        <v>1.1456657038224596</v>
      </c>
      <c r="AA32" s="40">
        <f>1000*'Passive Radiator'!C$31*IMABS(L32)</f>
        <v>0.73956671481707337</v>
      </c>
      <c r="AB32" s="53" t="str">
        <f t="shared" si="7"/>
        <v>0.000588088077754869-0.00925012615061292i</v>
      </c>
      <c r="AC32" s="40">
        <f>20*LOG10('Passive Radiator'!C$31*50000*IMABS(AB32))</f>
        <v>83.147105599402437</v>
      </c>
      <c r="AD32" s="40">
        <f t="shared" si="8"/>
        <v>14366.642336960826</v>
      </c>
      <c r="AE32" s="35">
        <f t="shared" si="9"/>
        <v>-86.362246693935219</v>
      </c>
      <c r="AF32"/>
      <c r="AG32" s="77"/>
      <c r="AH32"/>
    </row>
    <row r="33" spans="2:33" s="11" customFormat="1" x14ac:dyDescent="0.25">
      <c r="B33" s="36">
        <v>17.399999999999999</v>
      </c>
      <c r="C33" s="29" t="str">
        <f t="shared" si="0"/>
        <v>109.327424344925i</v>
      </c>
      <c r="D33" s="30" t="str">
        <f>COMPLEX('Passive Radiator'!C$19,2*PI()*B33*'Passive Radiator'!C$20)</f>
        <v>6</v>
      </c>
      <c r="E33" s="31" t="str">
        <f>IMSUB(COMPLEX(1,0),IMDIV(COMPLEX('Passive Radiator'!C$41,0),IMSUM(COMPLEX('Passive Radiator'!C$41,0),IMPRODUCT(C33,COMPLEX('Passive Radiator'!C$42,0)))))</f>
        <v>0.942803541604704+0.232217621084902i</v>
      </c>
      <c r="F33" s="31" t="str">
        <f>IMDIV(IMPRODUCT(C33,COMPLEX(('Passive Radiator'!C$42*'Passive Radiator'!C$14/'Passive Radiator'!C$24),0)),IMSUM(COMPLEX('Passive Radiator'!C$41,0),IMPRODUCT(C33,COMPLEX('Passive Radiator'!C$42,0))))</f>
        <v>0.471401770802353+0.116108810542451i</v>
      </c>
      <c r="G33" s="42" t="str">
        <f>IMPRODUCT(F33,IMSUB(COMPLEX(1,0),IMDIV(IMPRODUCT(COMPLEX('Passive Radiator'!C$41,0),E33),IMSUM(COMPLEX('Passive Radiator'!C$25-(2*PI()*B33)^2*'Passive Radiator'!C$40,0),IMPRODUCT(C33,COMPLEX('Passive Radiator'!C$26,0)),IMPRODUCT(COMPLEX('Passive Radiator'!C$41,0),E33)))))</f>
        <v>-0.200387608463379+0.0276393208008309i</v>
      </c>
      <c r="H33" s="44" t="str">
        <f>IMDIV(COMPLEX('Passive Radiator'!C$18,0),IMPRODUCT(D33,IMSUM(COMPLEX('Passive Radiator'!C$16-(2*PI()*B33)^2*'Passive Radiator'!C$15,0),IMPRODUCT(C33,IMSUM(COMPLEX('Passive Radiator'!C$17,0),IMDIV(COMPLEX('Passive Radiator'!C$18^2,0),D33))),IMPRODUCT(COMPLEX('Passive Radiator'!C$14*'Passive Radiator'!C$41/'Passive Radiator'!C$24,0),G33))))</f>
        <v>0.0000788309420375874-0.000490369491735972i</v>
      </c>
      <c r="I33" s="39">
        <f t="shared" si="1"/>
        <v>-80.867367912150769</v>
      </c>
      <c r="J33" s="32" t="str">
        <f>IMPRODUCT(IMDIV(IMPRODUCT(COMPLEX(-'Passive Radiator'!C$41,0),F33),IMSUM(IMPRODUCT(COMPLEX('Passive Radiator'!C$41,0),E33),COMPLEX('Passive Radiator'!C$25-(2*PI()*B33)^2*'Passive Radiator'!C$40,0),IMPRODUCT(COMPLEX('Passive Radiator'!C$26,0),C33))),H33)</f>
        <v>-0.0000169191285227569+0.000346180077417946i</v>
      </c>
      <c r="K33" s="39">
        <f t="shared" si="2"/>
        <v>92.798034831940484</v>
      </c>
      <c r="L33" s="52" t="str">
        <f>IMSUM(IMPRODUCT(COMPLEX(-('Passive Radiator'!C$14/'Passive Radiator'!C$24),0),H33),IMDIV(IMPRODUCT(COMPLEX(-'Passive Radiator'!C$41,0),J33),IMSUM(COMPLEX('Passive Radiator'!C$41,0),IMPRODUCT(COMPLEX('Passive Radiator'!C$42,0),C33))),IMDIV(IMPRODUCT(COMPLEX('Passive Radiator'!C$42*'Passive Radiator'!C$14/'Passive Radiator'!C$24,0),C33,H33),IMSUM(COMPLEX('Passive Radiator'!C$41,0),IMPRODUCT(COMPLEX('Passive Radiator'!C$42,0),C33))))</f>
        <v>-0.0000247396067508332-5.52528141576226E-07i</v>
      </c>
      <c r="M33" s="40">
        <f t="shared" si="3"/>
        <v>-178.72058319620828</v>
      </c>
      <c r="N33" s="51" t="str">
        <f>IMPRODUCT(COMPLEX(('Passive Radiator'!C$10*'Passive Radiator'!C$14)/(2*PI()),0),C33,C33,H33)</f>
        <v>-0.00404435795318465+0.0251580115959526i</v>
      </c>
      <c r="O33" s="40">
        <f t="shared" si="4"/>
        <v>99.132632087849245</v>
      </c>
      <c r="P33" s="38" t="str">
        <f>IMPRODUCT(COMPLEX(('Passive Radiator'!C$10*'Passive Radiator'!C$24)/(2*PI()),0),C33,C33,J33)</f>
        <v>0.00173604450824242-0.035520979786637i</v>
      </c>
      <c r="Q33" s="35">
        <f t="shared" si="5"/>
        <v>-87.201965168059516</v>
      </c>
      <c r="R33" s="53" t="str">
        <f>IMPRODUCT(COMPLEX(('Passive Radiator'!C$10*'Passive Radiator'!C$24)/(2*PI()),0),C33,C33,L33)</f>
        <v>0.00253849117453614+0.0000566940220675444i</v>
      </c>
      <c r="S33" s="45">
        <f t="shared" si="6"/>
        <v>1.2794168037917126</v>
      </c>
      <c r="T33" s="50">
        <f>IMABS(IMDIV(D33,IMSUB(COMPLEX(1,0),IMPRODUCT(COMPLEX('Passive Radiator'!C$18,0),IMPRODUCT(C33,H33)))))</f>
        <v>26.053597605053529</v>
      </c>
      <c r="U33" s="33">
        <f>20*LOG10('Passive Radiator'!C$31*50000*IMABS(N33))</f>
        <v>91.930970127811236</v>
      </c>
      <c r="V33" s="34">
        <f>20*LOG10('Passive Radiator'!C$31*50000*IMABS(P33))</f>
        <v>94.826694083476625</v>
      </c>
      <c r="W33" s="34">
        <f>20*LOG10('Passive Radiator'!C$31*50000*IMABS(R33))</f>
        <v>71.900312825127486</v>
      </c>
      <c r="X33" s="40">
        <f>1000*'Passive Radiator'!C$31*IMABS(H33)</f>
        <v>15.396628532567115</v>
      </c>
      <c r="Y33" s="40">
        <f>1000*'Passive Radiator'!C$31*IMABS(J33)</f>
        <v>10.744391732319384</v>
      </c>
      <c r="Z33" s="40">
        <f>'Passive Radiator'!C$31*IMABS(IMPRODUCT(C33,J33))</f>
        <v>1.1746566742473861</v>
      </c>
      <c r="AA33" s="40">
        <f>1000*'Passive Radiator'!C$31*IMABS(L33)</f>
        <v>0.76711905580640749</v>
      </c>
      <c r="AB33" s="53" t="str">
        <f t="shared" si="7"/>
        <v>0.000230177729593909-0.0103062741686169i</v>
      </c>
      <c r="AC33" s="40">
        <f>20*LOG10('Passive Radiator'!C$31*50000*IMABS(AB33))</f>
        <v>84.070833496671497</v>
      </c>
      <c r="AD33" s="40">
        <f t="shared" si="8"/>
        <v>15978.708531503004</v>
      </c>
      <c r="AE33" s="35">
        <f t="shared" si="9"/>
        <v>-88.7205831962101</v>
      </c>
      <c r="AG33" s="77"/>
    </row>
    <row r="34" spans="2:33" s="11" customFormat="1" x14ac:dyDescent="0.25">
      <c r="B34" s="36">
        <v>17.8</v>
      </c>
      <c r="C34" s="29" t="str">
        <f t="shared" si="0"/>
        <v>111.840698467797i</v>
      </c>
      <c r="D34" s="30" t="str">
        <f>COMPLEX('Passive Radiator'!C$19,2*PI()*B34*'Passive Radiator'!C$20)</f>
        <v>6</v>
      </c>
      <c r="E34" s="31" t="str">
        <f>IMSUB(COMPLEX(1,0),IMDIV(COMPLEX('Passive Radiator'!C$41,0),IMSUM(COMPLEX('Passive Radiator'!C$41,0),IMPRODUCT(C34,COMPLEX('Passive Radiator'!C$42,0)))))</f>
        <v>0.945206013213875+0.227577691785041i</v>
      </c>
      <c r="F34" s="31" t="str">
        <f>IMDIV(IMPRODUCT(C34,COMPLEX(('Passive Radiator'!C$42*'Passive Radiator'!C$14/'Passive Radiator'!C$24),0)),IMSUM(COMPLEX('Passive Radiator'!C$41,0),IMPRODUCT(C34,COMPLEX('Passive Radiator'!C$42,0))))</f>
        <v>0.472603006606938+0.113788845892521i</v>
      </c>
      <c r="G34" s="42" t="str">
        <f>IMPRODUCT(F34,IMSUB(COMPLEX(1,0),IMDIV(IMPRODUCT(COMPLEX('Passive Radiator'!C$41,0),E34),IMSUM(COMPLEX('Passive Radiator'!C$25-(2*PI()*B34)^2*'Passive Radiator'!C$40,0),IMPRODUCT(C34,COMPLEX('Passive Radiator'!C$26,0)),IMPRODUCT(COMPLEX('Passive Radiator'!C$41,0),E34)))))</f>
        <v>-0.216741759940147+0.0311027254379162i</v>
      </c>
      <c r="H34" s="44" t="str">
        <f>IMDIV(COMPLEX('Passive Radiator'!C$18,0),IMPRODUCT(D34,IMSUM(COMPLEX('Passive Radiator'!C$16-(2*PI()*B34)^2*'Passive Radiator'!C$15,0),IMPRODUCT(C34,IMSUM(COMPLEX('Passive Radiator'!C$17,0),IMDIV(COMPLEX('Passive Radiator'!C$18^2,0),D34))),IMPRODUCT(COMPLEX('Passive Radiator'!C$14*'Passive Radiator'!C$41/'Passive Radiator'!C$24,0),G34))))</f>
        <v>0.0000596723824027986-0.000482432336022686i</v>
      </c>
      <c r="I34" s="39">
        <f t="shared" si="1"/>
        <v>-82.948860045560025</v>
      </c>
      <c r="J34" s="32" t="str">
        <f>IMPRODUCT(IMDIV(IMPRODUCT(COMPLEX(-'Passive Radiator'!C$41,0),F34),IMSUM(IMPRODUCT(COMPLEX('Passive Radiator'!C$41,0),E34),COMPLEX('Passive Radiator'!C$25-(2*PI()*B34)^2*'Passive Radiator'!C$40,0),IMPRODUCT(COMPLEX('Passive Radiator'!C$26,0),C34))),H34)</f>
        <v>-2.14212581782851E-06+0.000347136628114156i</v>
      </c>
      <c r="K34" s="39">
        <f t="shared" si="2"/>
        <v>90.35355880295559</v>
      </c>
      <c r="L34" s="52" t="str">
        <f>IMSUM(IMPRODUCT(COMPLEX(-('Passive Radiator'!C$14/'Passive Radiator'!C$24),0),H34),IMDIV(IMPRODUCT(COMPLEX(-'Passive Radiator'!C$41,0),J34),IMSUM(COMPLEX('Passive Radiator'!C$41,0),IMPRODUCT(COMPLEX('Passive Radiator'!C$42,0),C34))),IMDIV(IMPRODUCT(COMPLEX('Passive Radiator'!C$42*'Passive Radiator'!C$14/'Passive Radiator'!C$24,0),C34,H34),IMSUM(COMPLEX('Passive Radiator'!C$41,0),IMPRODUCT(COMPLEX('Passive Radiator'!C$42,0),C34))))</f>
        <v>-0.0000256226020756891+4.98747184883309E-07i</v>
      </c>
      <c r="M34" s="40">
        <f t="shared" si="3"/>
        <v>178.88487124002702</v>
      </c>
      <c r="N34" s="51" t="str">
        <f>IMPRODUCT(COMPLEX(('Passive Radiator'!C$10*'Passive Radiator'!C$14)/(2*PI()),0),C34,C34,H34)</f>
        <v>-0.00320381739843851+0.0259018502275573i</v>
      </c>
      <c r="O34" s="40">
        <f t="shared" si="4"/>
        <v>97.051139954439975</v>
      </c>
      <c r="P34" s="38" t="str">
        <f>IMPRODUCT(COMPLEX(('Passive Radiator'!C$10*'Passive Radiator'!C$24)/(2*PI()),0),C34,C34,J34)</f>
        <v>0.00023002198633455-0.0372756147485491i</v>
      </c>
      <c r="Q34" s="35">
        <f t="shared" si="5"/>
        <v>-89.64644119704441</v>
      </c>
      <c r="R34" s="53" t="str">
        <f>IMPRODUCT(COMPLEX(('Passive Radiator'!C$10*'Passive Radiator'!C$24)/(2*PI()),0),C34,C34,L34)</f>
        <v>0.00275136118310937-0.0000535555928558479i</v>
      </c>
      <c r="S34" s="45">
        <f t="shared" si="6"/>
        <v>-1.1151287599729702</v>
      </c>
      <c r="T34" s="50">
        <f>IMABS(IMDIV(D34,IMSUB(COMPLEX(1,0),IMPRODUCT(COMPLEX('Passive Radiator'!C$18,0),IMPRODUCT(C34,H34)))))</f>
        <v>28.508596566655442</v>
      </c>
      <c r="U34" s="33">
        <f>20*LOG10('Passive Radiator'!C$31*50000*IMABS(N34))</f>
        <v>92.139190945298367</v>
      </c>
      <c r="V34" s="34">
        <f>20*LOG10('Passive Radiator'!C$31*50000*IMABS(P34))</f>
        <v>95.235295627765609</v>
      </c>
      <c r="W34" s="34">
        <f>20*LOG10('Passive Radiator'!C$31*50000*IMABS(R34))</f>
        <v>72.599231272095693</v>
      </c>
      <c r="X34" s="40">
        <f>1000*'Passive Radiator'!C$31*IMABS(H34)</f>
        <v>15.069372373510328</v>
      </c>
      <c r="Y34" s="40">
        <f>1000*'Passive Radiator'!C$31*IMABS(J34)</f>
        <v>10.761440359798838</v>
      </c>
      <c r="Z34" s="40">
        <f>'Passive Radiator'!C$31*IMABS(IMPRODUCT(C34,J34))</f>
        <v>1.2035670063594426</v>
      </c>
      <c r="AA34" s="40">
        <f>1000*'Passive Radiator'!C$31*IMABS(L34)</f>
        <v>0.79445112683794372</v>
      </c>
      <c r="AB34" s="53" t="str">
        <f t="shared" si="7"/>
        <v>-0.00022243422899459-0.0114273201138477i</v>
      </c>
      <c r="AC34" s="40">
        <f>20*LOG10('Passive Radiator'!C$31*50000*IMABS(AB34))</f>
        <v>84.967167024165548</v>
      </c>
      <c r="AD34" s="40">
        <f t="shared" si="8"/>
        <v>17715.701384204676</v>
      </c>
      <c r="AE34" s="35">
        <f t="shared" si="9"/>
        <v>-91.115128759972791</v>
      </c>
      <c r="AG34" s="77"/>
    </row>
    <row r="35" spans="2:33" s="11" customFormat="1" x14ac:dyDescent="0.25">
      <c r="B35" s="36">
        <v>18.2</v>
      </c>
      <c r="C35" s="29" t="str">
        <f t="shared" si="0"/>
        <v>114.353972590668i</v>
      </c>
      <c r="D35" s="30" t="str">
        <f>COMPLEX('Passive Radiator'!C$19,2*PI()*B35*'Passive Radiator'!C$20)</f>
        <v>6</v>
      </c>
      <c r="E35" s="31" t="str">
        <f>IMSUB(COMPLEX(1,0),IMDIV(COMPLEX('Passive Radiator'!C$41,0),IMSUM(COMPLEX('Passive Radiator'!C$41,0),IMPRODUCT(C35,COMPLEX('Passive Radiator'!C$42,0)))))</f>
        <v>0.947462926338352+0.223107439483129i</v>
      </c>
      <c r="F35" s="31" t="str">
        <f>IMDIV(IMPRODUCT(C35,COMPLEX(('Passive Radiator'!C$42*'Passive Radiator'!C$14/'Passive Radiator'!C$24),0)),IMSUM(COMPLEX('Passive Radiator'!C$41,0),IMPRODUCT(C35,COMPLEX('Passive Radiator'!C$42,0))))</f>
        <v>0.473731463169178+0.111553719741565i</v>
      </c>
      <c r="G35" s="42" t="str">
        <f>IMPRODUCT(F35,IMSUB(COMPLEX(1,0),IMDIV(IMPRODUCT(COMPLEX('Passive Radiator'!C$41,0),E35),IMSUM(COMPLEX('Passive Radiator'!C$25-(2*PI()*B35)^2*'Passive Radiator'!C$40,0),IMPRODUCT(C35,COMPLEX('Passive Radiator'!C$26,0)),IMPRODUCT(COMPLEX('Passive Radiator'!C$41,0),E35)))))</f>
        <v>-0.234232893155066+0.0350174535119984i</v>
      </c>
      <c r="H35" s="44" t="str">
        <f>IMDIV(COMPLEX('Passive Radiator'!C$18,0),IMPRODUCT(D35,IMSUM(COMPLEX('Passive Radiator'!C$16-(2*PI()*B35)^2*'Passive Radiator'!C$15,0),IMPRODUCT(C35,IMSUM(COMPLEX('Passive Radiator'!C$17,0),IMDIV(COMPLEX('Passive Radiator'!C$18^2,0),D35))),IMPRODUCT(COMPLEX('Passive Radiator'!C$14*'Passive Radiator'!C$41/'Passive Radiator'!C$24,0),G35))))</f>
        <v>0.0000410499318856012-0.000473412485033532i</v>
      </c>
      <c r="I35" s="39">
        <f t="shared" si="1"/>
        <v>-85.044237945337613</v>
      </c>
      <c r="J35" s="32" t="str">
        <f>IMPRODUCT(IMDIV(IMPRODUCT(COMPLEX(-'Passive Radiator'!C$41,0),F35),IMSUM(IMPRODUCT(COMPLEX('Passive Radiator'!C$41,0),E35),COMPLEX('Passive Radiator'!C$25-(2*PI()*B35)^2*'Passive Radiator'!C$40,0),IMPRODUCT(COMPLEX('Passive Radiator'!C$26,0),C35))),H35)</f>
        <v>0.0000128879384391737+0.000347392971937989i</v>
      </c>
      <c r="K35" s="39">
        <f t="shared" si="2"/>
        <v>87.875357175873987</v>
      </c>
      <c r="L35" s="52" t="str">
        <f>IMSUM(IMPRODUCT(COMPLEX(-('Passive Radiator'!C$14/'Passive Radiator'!C$24),0),H35),IMDIV(IMPRODUCT(COMPLEX(-'Passive Radiator'!C$41,0),J35),IMSUM(COMPLEX('Passive Radiator'!C$41,0),IMPRODUCT(COMPLEX('Passive Radiator'!C$42,0),C35))),IMDIV(IMPRODUCT(COMPLEX('Passive Radiator'!C$42*'Passive Radiator'!C$14/'Passive Radiator'!C$24,0),C35,H35),IMSUM(COMPLEX('Passive Radiator'!C$41,0),IMPRODUCT(COMPLEX('Passive Radiator'!C$42,0),C35))))</f>
        <v>-0.0000264504490046963+0.0000016395106853874i</v>
      </c>
      <c r="M35" s="40">
        <f t="shared" si="3"/>
        <v>176.45310308896347</v>
      </c>
      <c r="N35" s="51" t="str">
        <f>IMPRODUCT(COMPLEX(('Passive Radiator'!C$10*'Passive Radiator'!C$14)/(2*PI()),0),C35,C35,H35)</f>
        <v>-0.00230414385730756+0.0265727717259705i</v>
      </c>
      <c r="O35" s="40">
        <f t="shared" si="4"/>
        <v>94.955762054662401</v>
      </c>
      <c r="P35" s="38" t="str">
        <f>IMPRODUCT(COMPLEX(('Passive Radiator'!C$10*'Passive Radiator'!C$24)/(2*PI()),0),C35,C35,J35)</f>
        <v>-0.0014468069896309-0.0389985242652011i</v>
      </c>
      <c r="Q35" s="35">
        <f t="shared" si="5"/>
        <v>-92.124642824126013</v>
      </c>
      <c r="R35" s="53" t="str">
        <f>IMPRODUCT(COMPLEX(('Passive Radiator'!C$10*'Passive Radiator'!C$24)/(2*PI()),0),C35,C35,L35)</f>
        <v>0.00296934181362553-0.00018405236263257i</v>
      </c>
      <c r="S35" s="45">
        <f t="shared" si="6"/>
        <v>-3.5468969110365451</v>
      </c>
      <c r="T35" s="50">
        <f>IMABS(IMDIV(D35,IMSUB(COMPLEX(1,0),IMPRODUCT(COMPLEX('Passive Radiator'!C$18,0),IMPRODUCT(C35,H35)))))</f>
        <v>30.7173451389143</v>
      </c>
      <c r="U35" s="33">
        <f>20*LOG10('Passive Radiator'!C$31*50000*IMABS(N35))</f>
        <v>92.32790245609624</v>
      </c>
      <c r="V35" s="34">
        <f>20*LOG10('Passive Radiator'!C$31*50000*IMABS(P35))</f>
        <v>95.63357067614092</v>
      </c>
      <c r="W35" s="34">
        <f>20*LOG10('Passive Radiator'!C$31*50000*IMABS(R35))</f>
        <v>73.276491658676377</v>
      </c>
      <c r="X35" s="40">
        <f>1000*'Passive Radiator'!C$31*IMABS(H35)</f>
        <v>14.730855482815402</v>
      </c>
      <c r="Y35" s="40">
        <f>1000*'Passive Radiator'!C$31*IMABS(J35)</f>
        <v>10.776590594834</v>
      </c>
      <c r="Z35" s="40">
        <f>'Passive Radiator'!C$31*IMABS(IMPRODUCT(C35,J35))</f>
        <v>1.2323459455024979</v>
      </c>
      <c r="AA35" s="40">
        <f>1000*'Passive Radiator'!C$31*IMABS(L35)</f>
        <v>0.82153757806437244</v>
      </c>
      <c r="AB35" s="53" t="str">
        <f t="shared" si="7"/>
        <v>-0.00078160903331293-0.0126098049018632i</v>
      </c>
      <c r="AC35" s="40">
        <f>20*LOG10('Passive Radiator'!C$31*50000*IMABS(AB35))</f>
        <v>85.837455124269852</v>
      </c>
      <c r="AD35" s="40">
        <f t="shared" si="8"/>
        <v>19582.708363668309</v>
      </c>
      <c r="AE35" s="35">
        <f t="shared" si="9"/>
        <v>-93.546896911036271</v>
      </c>
      <c r="AG35" s="77"/>
    </row>
    <row r="36" spans="2:33" s="11" customFormat="1" x14ac:dyDescent="0.25">
      <c r="B36" s="36">
        <v>18.600000000000001</v>
      </c>
      <c r="C36" s="29" t="str">
        <f t="shared" si="0"/>
        <v>116.86724671354i</v>
      </c>
      <c r="D36" s="30" t="str">
        <f>COMPLEX('Passive Radiator'!C$19,2*PI()*B36*'Passive Radiator'!C$20)</f>
        <v>6</v>
      </c>
      <c r="E36" s="31" t="str">
        <f>IMSUB(COMPLEX(1,0),IMDIV(COMPLEX('Passive Radiator'!C$41,0),IMSUM(COMPLEX('Passive Radiator'!C$41,0),IMPRODUCT(C36,COMPLEX('Passive Radiator'!C$42,0)))))</f>
        <v>0.949585593579221+0.21879852386618i</v>
      </c>
      <c r="F36" s="31" t="str">
        <f>IMDIV(IMPRODUCT(C36,COMPLEX(('Passive Radiator'!C$42*'Passive Radiator'!C$14/'Passive Radiator'!C$24),0)),IMSUM(COMPLEX('Passive Radiator'!C$41,0),IMPRODUCT(C36,COMPLEX('Passive Radiator'!C$42,0))))</f>
        <v>0.474792796789611+0.10939926193309i</v>
      </c>
      <c r="G36" s="42" t="str">
        <f>IMPRODUCT(F36,IMSUB(COMPLEX(1,0),IMDIV(IMPRODUCT(COMPLEX('Passive Radiator'!C$41,0),E36),IMSUM(COMPLEX('Passive Radiator'!C$25-(2*PI()*B36)^2*'Passive Radiator'!C$40,0),IMPRODUCT(C36,COMPLEX('Passive Radiator'!C$26,0)),IMPRODUCT(COMPLEX('Passive Radiator'!C$41,0),E36)))))</f>
        <v>-0.252965628127142+0.0394515243570985i</v>
      </c>
      <c r="H36" s="44" t="str">
        <f>IMDIV(COMPLEX('Passive Radiator'!C$18,0),IMPRODUCT(D36,IMSUM(COMPLEX('Passive Radiator'!C$16-(2*PI()*B36)^2*'Passive Radiator'!C$15,0),IMPRODUCT(C36,IMSUM(COMPLEX('Passive Radiator'!C$17,0),IMDIV(COMPLEX('Passive Radiator'!C$18^2,0),D36))),IMPRODUCT(COMPLEX('Passive Radiator'!C$14*'Passive Radiator'!C$41/'Passive Radiator'!C$24,0),G36))))</f>
        <v>0.0000230436899182895-0.000463323886395146i</v>
      </c>
      <c r="I36" s="39">
        <f t="shared" si="1"/>
        <v>-87.152706392016754</v>
      </c>
      <c r="J36" s="32" t="str">
        <f>IMPRODUCT(IMDIV(IMPRODUCT(COMPLEX(-'Passive Radiator'!C$41,0),F36),IMSUM(IMPRODUCT(COMPLEX('Passive Radiator'!C$41,0),E36),COMPLEX('Passive Radiator'!C$25-(2*PI()*B36)^2*'Passive Radiator'!C$40,0),IMPRODUCT(COMPLEX('Passive Radiator'!C$26,0),C36))),H36)</f>
        <v>0.0000281429636891869+0.000346907504841115i</v>
      </c>
      <c r="K36" s="39">
        <f t="shared" si="2"/>
        <v>85.362021493755506</v>
      </c>
      <c r="L36" s="52" t="str">
        <f>IMSUM(IMPRODUCT(COMPLEX(-('Passive Radiator'!C$14/'Passive Radiator'!C$24),0),H36),IMDIV(IMPRODUCT(COMPLEX(-'Passive Radiator'!C$41,0),J36),IMSUM(COMPLEX('Passive Radiator'!C$41,0),IMPRODUCT(COMPLEX('Passive Radiator'!C$42,0),C36))),IMDIV(IMPRODUCT(COMPLEX('Passive Radiator'!C$42*'Passive Radiator'!C$14/'Passive Radiator'!C$24,0),C36,H36),IMSUM(COMPLEX('Passive Radiator'!C$41,0),IMPRODUCT(COMPLEX('Passive Radiator'!C$42,0),C36))))</f>
        <v>-0.0000272152365535354+0.0000028685649988013i</v>
      </c>
      <c r="M36" s="40">
        <f t="shared" si="3"/>
        <v>173.98307497343163</v>
      </c>
      <c r="N36" s="51" t="str">
        <f>IMPRODUCT(COMPLEX(('Passive Radiator'!C$10*'Passive Radiator'!C$14)/(2*PI()),0),C36,C36,H36)</f>
        <v>-0.001350928253485+0.0271622006226048i</v>
      </c>
      <c r="O36" s="40">
        <f t="shared" si="4"/>
        <v>92.847293607983261</v>
      </c>
      <c r="P36" s="38" t="str">
        <f>IMPRODUCT(COMPLEX(('Passive Radiator'!C$10*'Passive Radiator'!C$24)/(2*PI()),0),C36,C36,J36)</f>
        <v>-0.00329974278592853-0.0406746620265781i</v>
      </c>
      <c r="Q36" s="35">
        <f t="shared" si="5"/>
        <v>-94.63797850624448</v>
      </c>
      <c r="R36" s="53" t="str">
        <f>IMPRODUCT(COMPLEX(('Passive Radiator'!C$10*'Passive Radiator'!C$24)/(2*PI()),0),C36,C36,L36)</f>
        <v>0.00319096742889844-0.00033633723744591i</v>
      </c>
      <c r="S36" s="45">
        <f t="shared" si="6"/>
        <v>-6.0169250265683711</v>
      </c>
      <c r="T36" s="50">
        <f>IMABS(IMDIV(D36,IMSUB(COMPLEX(1,0),IMPRODUCT(COMPLEX('Passive Radiator'!C$18,0),IMPRODUCT(C36,H36)))))</f>
        <v>32.200838387363724</v>
      </c>
      <c r="U36" s="33">
        <f>20*LOG10('Passive Radiator'!C$31*50000*IMABS(N36))</f>
        <v>92.496662587731805</v>
      </c>
      <c r="V36" s="34">
        <f>20*LOG10('Passive Radiator'!C$31*50000*IMABS(P36))</f>
        <v>96.021601640539075</v>
      </c>
      <c r="W36" s="34">
        <f>20*LOG10('Passive Radiator'!C$31*50000*IMABS(R36))</f>
        <v>73.933064467283657</v>
      </c>
      <c r="X36" s="40">
        <f>1000*'Passive Radiator'!C$31*IMABS(H36)</f>
        <v>14.380793926996091</v>
      </c>
      <c r="Y36" s="40">
        <f>1000*'Passive Radiator'!C$31*IMABS(J36)</f>
        <v>10.78946274986885</v>
      </c>
      <c r="Z36" s="40">
        <f>'Passive Radiator'!C$31*IMABS(IMPRODUCT(C36,J36))</f>
        <v>1.2609348050954738</v>
      </c>
      <c r="AA36" s="40">
        <f>1000*'Passive Radiator'!C$31*IMABS(L36)</f>
        <v>0.84834589228118806</v>
      </c>
      <c r="AB36" s="53" t="str">
        <f t="shared" si="7"/>
        <v>-0.00145970361051509-0.0138487986414192i</v>
      </c>
      <c r="AC36" s="40">
        <f>20*LOG10('Passive Radiator'!C$31*50000*IMABS(AB36))</f>
        <v>86.682859057533847</v>
      </c>
      <c r="AD36" s="40">
        <f t="shared" si="8"/>
        <v>21584.547717170353</v>
      </c>
      <c r="AE36" s="35">
        <f t="shared" si="9"/>
        <v>-96.016925026567733</v>
      </c>
      <c r="AG36" s="77"/>
    </row>
    <row r="37" spans="2:33" s="11" customFormat="1" x14ac:dyDescent="0.25">
      <c r="B37" s="36">
        <v>19.100000000000001</v>
      </c>
      <c r="C37" s="29" t="str">
        <f t="shared" si="0"/>
        <v>120.00883936713i</v>
      </c>
      <c r="D37" s="30" t="str">
        <f>COMPLEX('Passive Radiator'!C$19,2*PI()*B37*'Passive Radiator'!C$20)</f>
        <v>6</v>
      </c>
      <c r="E37" s="31" t="str">
        <f>IMSUB(COMPLEX(1,0),IMDIV(COMPLEX('Passive Radiator'!C$41,0),IMSUM(COMPLEX('Passive Radiator'!C$41,0),IMPRODUCT(C37,COMPLEX('Passive Radiator'!C$42,0)))))</f>
        <v>0.952065676414555+0.213627302112466i</v>
      </c>
      <c r="F37" s="31" t="str">
        <f>IMDIV(IMPRODUCT(C37,COMPLEX(('Passive Radiator'!C$42*'Passive Radiator'!C$14/'Passive Radiator'!C$24),0)),IMSUM(COMPLEX('Passive Radiator'!C$41,0),IMPRODUCT(C37,COMPLEX('Passive Radiator'!C$42,0))))</f>
        <v>0.476032838207279+0.106813651056233i</v>
      </c>
      <c r="G37" s="42" t="str">
        <f>IMPRODUCT(F37,IMSUB(COMPLEX(1,0),IMDIV(IMPRODUCT(COMPLEX('Passive Radiator'!C$41,0),E37),IMSUM(COMPLEX('Passive Radiator'!C$25-(2*PI()*B37)^2*'Passive Radiator'!C$40,0),IMPRODUCT(C37,COMPLEX('Passive Radiator'!C$26,0)),IMPRODUCT(COMPLEX('Passive Radiator'!C$41,0),E37)))))</f>
        <v>-0.278307961279686+0.04584858497679i</v>
      </c>
      <c r="H37" s="44" t="str">
        <f>IMDIV(COMPLEX('Passive Radiator'!C$18,0),IMPRODUCT(D37,IMSUM(COMPLEX('Passive Radiator'!C$16-(2*PI()*B37)^2*'Passive Radiator'!C$15,0),IMPRODUCT(C37,IMSUM(COMPLEX('Passive Radiator'!C$17,0),IMDIV(COMPLEX('Passive Radiator'!C$18^2,0),D37))),IMPRODUCT(COMPLEX('Passive Radiator'!C$14*'Passive Radiator'!C$41/'Passive Radiator'!C$24,0),G37))))</f>
        <v>1.52958384705174E-06-0.000449241891065207i</v>
      </c>
      <c r="I37" s="39">
        <f t="shared" si="1"/>
        <v>-89.804919438869646</v>
      </c>
      <c r="J37" s="32" t="str">
        <f>IMPRODUCT(IMDIV(IMPRODUCT(COMPLEX(-'Passive Radiator'!C$41,0),F37),IMSUM(IMPRODUCT(COMPLEX('Passive Radiator'!C$41,0),E37),COMPLEX('Passive Radiator'!C$25-(2*PI()*B37)^2*'Passive Radiator'!C$40,0),IMPRODUCT(COMPLEX('Passive Radiator'!C$26,0),C37))),H37)</f>
        <v>0.0000474764137108156+0.000345192549269822i</v>
      </c>
      <c r="K37" s="39">
        <f t="shared" si="2"/>
        <v>82.168897291692517</v>
      </c>
      <c r="L37" s="52" t="str">
        <f>IMSUM(IMPRODUCT(COMPLEX(-('Passive Radiator'!C$14/'Passive Radiator'!C$24),0),H37),IMDIV(IMPRODUCT(COMPLEX(-'Passive Radiator'!C$41,0),J37),IMSUM(COMPLEX('Passive Radiator'!C$41,0),IMPRODUCT(COMPLEX('Passive Radiator'!C$42,0),C37))),IMDIV(IMPRODUCT(COMPLEX('Passive Radiator'!C$42*'Passive Radiator'!C$14/'Passive Radiator'!C$24,0),C37,H37),IMSUM(COMPLEX('Passive Radiator'!C$41,0),IMPRODUCT(COMPLEX('Passive Radiator'!C$42,0),C37))))</f>
        <v>-0.0000280697959787834+4.52612034155958E-06i</v>
      </c>
      <c r="M37" s="40">
        <f t="shared" si="3"/>
        <v>170.84017180953344</v>
      </c>
      <c r="N37" s="51" t="str">
        <f>IMPRODUCT(COMPLEX(('Passive Radiator'!C$10*'Passive Radiator'!C$14)/(2*PI()),0),C37,C37,H37)</f>
        <v>-0.0000945571549818566+0.0277716289954768i</v>
      </c>
      <c r="O37" s="40">
        <f t="shared" si="4"/>
        <v>90.195080561130354</v>
      </c>
      <c r="P37" s="38" t="str">
        <f>IMPRODUCT(COMPLEX(('Passive Radiator'!C$10*'Passive Radiator'!C$24)/(2*PI()),0),C37,C37,J37)</f>
        <v>-0.00586987711447044-0.0426788311641795i</v>
      </c>
      <c r="Q37" s="35">
        <f t="shared" si="5"/>
        <v>-97.831102708307498</v>
      </c>
      <c r="R37" s="53" t="str">
        <f>IMPRODUCT(COMPLEX(('Passive Radiator'!C$10*'Passive Radiator'!C$24)/(2*PI()),0),C37,C37,L37)</f>
        <v>0.00347048650362105-0.00055959934910179i</v>
      </c>
      <c r="S37" s="45">
        <f t="shared" si="6"/>
        <v>-9.1598281904665484</v>
      </c>
      <c r="T37" s="50">
        <f>IMABS(IMDIV(D37,IMSUB(COMPLEX(1,0),IMPRODUCT(COMPLEX('Passive Radiator'!C$18,0),IMPRODUCT(C37,H37)))))</f>
        <v>32.36327122751419</v>
      </c>
      <c r="U37" s="33">
        <f>20*LOG10('Passive Radiator'!C$31*50000*IMABS(N37))</f>
        <v>92.678711406366503</v>
      </c>
      <c r="V37" s="34">
        <f>20*LOG10('Passive Radiator'!C$31*50000*IMABS(P37))</f>
        <v>96.492268806291008</v>
      </c>
      <c r="W37" s="34">
        <f>20*LOG10('Passive Radiator'!C$31*50000*IMABS(R37))</f>
        <v>74.725914852005147</v>
      </c>
      <c r="X37" s="40">
        <f>1000*'Passive Radiator'!C$31*IMABS(H37)</f>
        <v>13.926579345924093</v>
      </c>
      <c r="Y37" s="40">
        <f>1000*'Passive Radiator'!C$31*IMABS(J37)</f>
        <v>10.801705494918831</v>
      </c>
      <c r="Z37" s="40">
        <f>'Passive Radiator'!C$31*IMABS(IMPRODUCT(C37,J37))</f>
        <v>1.2963001396307603</v>
      </c>
      <c r="AA37" s="40">
        <f>1000*'Passive Radiator'!C$31*IMABS(L37)</f>
        <v>0.88140322349249933</v>
      </c>
      <c r="AB37" s="53" t="str">
        <f t="shared" si="7"/>
        <v>-0.00249394776583125-0.0154668015178045i</v>
      </c>
      <c r="AC37" s="40">
        <f>20*LOG10('Passive Radiator'!C$31*50000*IMABS(AB37))</f>
        <v>87.706117902851673</v>
      </c>
      <c r="AD37" s="40">
        <f t="shared" si="8"/>
        <v>24283.198789930357</v>
      </c>
      <c r="AE37" s="35">
        <f t="shared" si="9"/>
        <v>-99.159828190469923</v>
      </c>
      <c r="AG37" s="77"/>
    </row>
    <row r="38" spans="2:33" s="11" customFormat="1" x14ac:dyDescent="0.25">
      <c r="B38" s="36">
        <v>19.5</v>
      </c>
      <c r="C38" s="29" t="str">
        <f t="shared" si="0"/>
        <v>122.522113490002i</v>
      </c>
      <c r="D38" s="30" t="str">
        <f>COMPLEX('Passive Radiator'!C$19,2*PI()*B38*'Passive Radiator'!C$20)</f>
        <v>6</v>
      </c>
      <c r="E38" s="31" t="str">
        <f>IMSUB(COMPLEX(1,0),IMDIV(COMPLEX('Passive Radiator'!C$41,0),IMSUM(COMPLEX('Passive Radiator'!C$41,0),IMPRODUCT(C38,COMPLEX('Passive Radiator'!C$42,0)))))</f>
        <v>0.95392235917521+0.209653265752793i</v>
      </c>
      <c r="F38" s="31" t="str">
        <f>IMDIV(IMPRODUCT(C38,COMPLEX(('Passive Radiator'!C$42*'Passive Radiator'!C$14/'Passive Radiator'!C$24),0)),IMSUM(COMPLEX('Passive Radiator'!C$41,0),IMPRODUCT(C38,COMPLEX('Passive Radiator'!C$42,0))))</f>
        <v>0.476961179587606+0.104826632876397i</v>
      </c>
      <c r="G38" s="42" t="str">
        <f>IMPRODUCT(F38,IMSUB(COMPLEX(1,0),IMDIV(IMPRODUCT(COMPLEX('Passive Radiator'!C$41,0),E38),IMSUM(COMPLEX('Passive Radiator'!C$25-(2*PI()*B38)^2*'Passive Radiator'!C$40,0),IMPRODUCT(C38,COMPLEX('Passive Radiator'!C$26,0)),IMPRODUCT(COMPLEX('Passive Radiator'!C$41,0),E38)))))</f>
        <v>-0.300286688820007+0.0517693936345795i</v>
      </c>
      <c r="H38" s="44" t="str">
        <f>IMDIV(COMPLEX('Passive Radiator'!C$18,0),IMPRODUCT(D38,IMSUM(COMPLEX('Passive Radiator'!C$16-(2*PI()*B38)^2*'Passive Radiator'!C$15,0),IMPRODUCT(C38,IMSUM(COMPLEX('Passive Radiator'!C$17,0),IMDIV(COMPLEX('Passive Radiator'!C$18^2,0),D38))),IMPRODUCT(COMPLEX('Passive Radiator'!C$14*'Passive Radiator'!C$41/'Passive Radiator'!C$24,0),G38))))</f>
        <v>-0.0000147813746867001-0.000436834253098105i</v>
      </c>
      <c r="I38" s="39">
        <f t="shared" si="1"/>
        <v>-91.938005937505864</v>
      </c>
      <c r="J38" s="32" t="str">
        <f>IMPRODUCT(IMDIV(IMPRODUCT(COMPLEX(-'Passive Radiator'!C$41,0),F38),IMSUM(IMPRODUCT(COMPLEX('Passive Radiator'!C$41,0),E38),COMPLEX('Passive Radiator'!C$25-(2*PI()*B38)^2*'Passive Radiator'!C$40,0),IMPRODUCT(COMPLEX('Passive Radiator'!C$26,0),C38))),H38)</f>
        <v>0.000063105583700738+0.000342881636167662i</v>
      </c>
      <c r="K38" s="39">
        <f t="shared" si="2"/>
        <v>79.571708450153793</v>
      </c>
      <c r="L38" s="52" t="str">
        <f>IMSUM(IMPRODUCT(COMPLEX(-('Passive Radiator'!C$14/'Passive Radiator'!C$24),0),H38),IMDIV(IMPRODUCT(COMPLEX(-'Passive Radiator'!C$41,0),J38),IMSUM(COMPLEX('Passive Radiator'!C$41,0),IMPRODUCT(COMPLEX('Passive Radiator'!C$42,0),C38))),IMDIV(IMPRODUCT(COMPLEX('Passive Radiator'!C$42*'Passive Radiator'!C$14/'Passive Radiator'!C$24,0),C38,H38),IMSUM(COMPLEX('Passive Radiator'!C$41,0),IMPRODUCT(COMPLEX('Passive Radiator'!C$42,0),C38))))</f>
        <v>-0.0000286616018948074+5.94577900276419E-06i</v>
      </c>
      <c r="M38" s="40">
        <f t="shared" si="3"/>
        <v>168.28036034496162</v>
      </c>
      <c r="N38" s="51" t="str">
        <f>IMPRODUCT(COMPLEX(('Passive Radiator'!C$10*'Passive Radiator'!C$14)/(2*PI()),0),C38,C38,H38)</f>
        <v>0.000952441745389743+0.028147529393267i</v>
      </c>
      <c r="O38" s="40">
        <f t="shared" si="4"/>
        <v>88.061994062494136</v>
      </c>
      <c r="P38" s="38" t="str">
        <f>IMPRODUCT(COMPLEX(('Passive Radiator'!C$10*'Passive Radiator'!C$24)/(2*PI()),0),C38,C38,J38)</f>
        <v>-0.00813244959385947-0.0441873358785042i</v>
      </c>
      <c r="Q38" s="35">
        <f t="shared" si="5"/>
        <v>-100.42829154984621</v>
      </c>
      <c r="R38" s="53" t="str">
        <f>IMPRODUCT(COMPLEX(('Passive Radiator'!C$10*'Passive Radiator'!C$24)/(2*PI()),0),C38,C38,L38)</f>
        <v>0.00369363563443376-0.000766235651436377i</v>
      </c>
      <c r="S38" s="45">
        <f t="shared" si="6"/>
        <v>-11.719639655038367</v>
      </c>
      <c r="T38" s="50">
        <f>IMABS(IMDIV(D38,IMSUB(COMPLEX(1,0),IMPRODUCT(COMPLEX('Passive Radiator'!C$18,0),IMPRODUCT(C38,H38)))))</f>
        <v>31.050720301976533</v>
      </c>
      <c r="U38" s="33">
        <f>20*LOG10('Passive Radiator'!C$31*50000*IMABS(N38))</f>
        <v>92.800409311671245</v>
      </c>
      <c r="V38" s="34">
        <f>20*LOG10('Passive Radiator'!C$31*50000*IMABS(P38))</f>
        <v>96.857260119966242</v>
      </c>
      <c r="W38" s="34">
        <f>20*LOG10('Passive Radiator'!C$31*50000*IMABS(R38))</f>
        <v>75.338701664657492</v>
      </c>
      <c r="X38" s="40">
        <f>1000*'Passive Radiator'!C$31*IMABS(H38)</f>
        <v>13.549612179779501</v>
      </c>
      <c r="Y38" s="40">
        <f>1000*'Passive Radiator'!C$31*IMABS(J38)</f>
        <v>10.807852515728094</v>
      </c>
      <c r="Z38" s="40">
        <f>'Passive Radiator'!C$31*IMABS(IMPRODUCT(C38,J38))</f>
        <v>1.3242009325152424</v>
      </c>
      <c r="AA38" s="40">
        <f>1000*'Passive Radiator'!C$31*IMABS(L38)</f>
        <v>0.90742656032993618</v>
      </c>
      <c r="AB38" s="53" t="str">
        <f t="shared" si="7"/>
        <v>-0.00348637221403597-0.0168060421366736i</v>
      </c>
      <c r="AC38" s="40">
        <f>20*LOG10('Passive Radiator'!C$31*50000*IMABS(AB38))</f>
        <v>88.498929597799773</v>
      </c>
      <c r="AD38" s="40">
        <f t="shared" si="8"/>
        <v>26603.97186593512</v>
      </c>
      <c r="AE38" s="35">
        <f t="shared" si="9"/>
        <v>-101.71963965503986</v>
      </c>
      <c r="AG38" s="77"/>
    </row>
    <row r="39" spans="2:33" s="11" customFormat="1" x14ac:dyDescent="0.25">
      <c r="B39" s="36">
        <v>20</v>
      </c>
      <c r="C39" s="29" t="str">
        <f t="shared" si="0"/>
        <v>125.663706143592i</v>
      </c>
      <c r="D39" s="30" t="str">
        <f>COMPLEX('Passive Radiator'!C$19,2*PI()*B39*'Passive Radiator'!C$20)</f>
        <v>6</v>
      </c>
      <c r="E39" s="31" t="str">
        <f>IMSUB(COMPLEX(1,0),IMDIV(COMPLEX('Passive Radiator'!C$41,0),IMSUM(COMPLEX('Passive Radiator'!C$41,0),IMPRODUCT(C39,COMPLEX('Passive Radiator'!C$42,0)))))</f>
        <v>0.95609756097561+0.204878048780487i</v>
      </c>
      <c r="F39" s="31" t="str">
        <f>IMDIV(IMPRODUCT(C39,COMPLEX(('Passive Radiator'!C$42*'Passive Radiator'!C$14/'Passive Radiator'!C$24),0)),IMSUM(COMPLEX('Passive Radiator'!C$41,0),IMPRODUCT(C39,COMPLEX('Passive Radiator'!C$42,0))))</f>
        <v>0.478048780487806+0.102439024390244i</v>
      </c>
      <c r="G39" s="42" t="str">
        <f>IMPRODUCT(F39,IMSUB(COMPLEX(1,0),IMDIV(IMPRODUCT(COMPLEX('Passive Radiator'!C$41,0),E39),IMSUM(COMPLEX('Passive Radiator'!C$25-(2*PI()*B39)^2*'Passive Radiator'!C$40,0),IMPRODUCT(C39,COMPLEX('Passive Radiator'!C$26,0)),IMPRODUCT(COMPLEX('Passive Radiator'!C$41,0),E39)))))</f>
        <v>-0.330143722446322+0.0603716076794197i</v>
      </c>
      <c r="H39" s="44" t="str">
        <f>IMDIV(COMPLEX('Passive Radiator'!C$18,0),IMPRODUCT(D39,IMSUM(COMPLEX('Passive Radiator'!C$16-(2*PI()*B39)^2*'Passive Radiator'!C$15,0),IMPRODUCT(C39,IMSUM(COMPLEX('Passive Radiator'!C$17,0),IMDIV(COMPLEX('Passive Radiator'!C$18^2,0),D39))),IMPRODUCT(COMPLEX('Passive Radiator'!C$14*'Passive Radiator'!C$41/'Passive Radiator'!C$24,0),G39))))</f>
        <v>-0.0000338986953560705-0.000419959937985955i</v>
      </c>
      <c r="I39" s="39">
        <f t="shared" si="1"/>
        <v>-94.614845706934275</v>
      </c>
      <c r="J39" s="32" t="str">
        <f>IMPRODUCT(IMDIV(IMPRODUCT(COMPLEX(-'Passive Radiator'!C$41,0),F39),IMSUM(IMPRODUCT(COMPLEX('Passive Radiator'!C$41,0),E39),COMPLEX('Passive Radiator'!C$25-(2*PI()*B39)^2*'Passive Radiator'!C$40,0),IMPRODUCT(COMPLEX('Passive Radiator'!C$26,0),C39))),H39)</f>
        <v>0.0000827660068664368+0.000338749495013658i</v>
      </c>
      <c r="K39" s="39">
        <f t="shared" si="2"/>
        <v>76.27002422557139</v>
      </c>
      <c r="L39" s="52" t="str">
        <f>IMSUM(IMPRODUCT(COMPLEX(-('Passive Radiator'!C$14/'Passive Radiator'!C$24),0),H39),IMDIV(IMPRODUCT(COMPLEX(-'Passive Radiator'!C$41,0),J39),IMSUM(COMPLEX('Passive Radiator'!C$41,0),IMPRODUCT(COMPLEX('Passive Radiator'!C$42,0),C39))),IMDIV(IMPRODUCT(COMPLEX('Passive Radiator'!C$42*'Passive Radiator'!C$14/'Passive Radiator'!C$24,0),C39,H39),IMSUM(COMPLEX('Passive Radiator'!C$41,0),IMPRODUCT(COMPLEX('Passive Radiator'!C$42,0),C39))))</f>
        <v>-0.0000292715611003128+7.83109244744591E-06i</v>
      </c>
      <c r="M39" s="40">
        <f t="shared" si="3"/>
        <v>165.02228042441163</v>
      </c>
      <c r="N39" s="51" t="str">
        <f>IMPRODUCT(COMPLEX(('Passive Radiator'!C$10*'Passive Radiator'!C$14)/(2*PI()),0),C39,C39,H39)</f>
        <v>0.00229772129351259+0.0284657235860187i</v>
      </c>
      <c r="O39" s="40">
        <f t="shared" si="4"/>
        <v>85.385154293065739</v>
      </c>
      <c r="P39" s="38" t="str">
        <f>IMPRODUCT(COMPLEX(('Passive Radiator'!C$10*'Passive Radiator'!C$24)/(2*PI()),0),C39,C39,J39)</f>
        <v>-0.0112200905880565-0.0459222350408323i</v>
      </c>
      <c r="Q39" s="35">
        <f t="shared" si="5"/>
        <v>-103.72997577442855</v>
      </c>
      <c r="R39" s="53" t="str">
        <f>IMPRODUCT(COMPLEX(('Passive Radiator'!C$10*'Passive Radiator'!C$24)/(2*PI()),0),C39,C39,L39)</f>
        <v>0.00396816977928322-0.00106161418184136i</v>
      </c>
      <c r="S39" s="45">
        <f t="shared" si="6"/>
        <v>-14.977719575588376</v>
      </c>
      <c r="T39" s="50">
        <f>IMABS(IMDIV(D39,IMSUB(COMPLEX(1,0),IMPRODUCT(COMPLEX('Passive Radiator'!C$18,0),IMPRODUCT(C39,H39)))))</f>
        <v>28.226209104937656</v>
      </c>
      <c r="U39" s="33">
        <f>20*LOG10('Passive Radiator'!C$31*50000*IMABS(N39))</f>
        <v>92.921283354647613</v>
      </c>
      <c r="V39" s="34">
        <f>20*LOG10('Passive Radiator'!C$31*50000*IMABS(P39))</f>
        <v>97.298908077932978</v>
      </c>
      <c r="W39" s="34">
        <f>20*LOG10('Passive Radiator'!C$31*50000*IMABS(R39))</f>
        <v>76.078658971448931</v>
      </c>
      <c r="X39" s="40">
        <f>1000*'Passive Radiator'!C$31*IMABS(H39)</f>
        <v>13.061101319899114</v>
      </c>
      <c r="Y39" s="40">
        <f>1000*'Passive Radiator'!C$31*IMABS(J39)</f>
        <v>10.810133042951094</v>
      </c>
      <c r="Z39" s="40">
        <f>'Passive Radiator'!C$31*IMABS(IMPRODUCT(C39,J39))</f>
        <v>1.3584413820825396</v>
      </c>
      <c r="AA39" s="40">
        <f>1000*'Passive Radiator'!C$31*IMABS(L39)</f>
        <v>0.93933084509195586</v>
      </c>
      <c r="AB39" s="53" t="str">
        <f t="shared" si="7"/>
        <v>-0.00495419951526069-0.018518125636655i</v>
      </c>
      <c r="AC39" s="40">
        <f>20*LOG10('Passive Radiator'!C$31*50000*IMABS(AB39))</f>
        <v>89.458794590620556</v>
      </c>
      <c r="AD39" s="40">
        <f t="shared" si="8"/>
        <v>29712.536588307466</v>
      </c>
      <c r="AE39" s="35">
        <f t="shared" si="9"/>
        <v>-104.97771957559131</v>
      </c>
      <c r="AG39" s="77"/>
    </row>
    <row r="40" spans="2:33" s="11" customFormat="1" x14ac:dyDescent="0.25">
      <c r="B40" s="36">
        <v>20.399999999999999</v>
      </c>
      <c r="C40" s="29" t="str">
        <f t="shared" si="0"/>
        <v>128.176980266464i</v>
      </c>
      <c r="D40" s="30" t="str">
        <f>COMPLEX('Passive Radiator'!C$19,2*PI()*B40*'Passive Radiator'!C$20)</f>
        <v>6</v>
      </c>
      <c r="E40" s="31" t="str">
        <f>IMSUB(COMPLEX(1,0),IMDIV(COMPLEX('Passive Radiator'!C$41,0),IMSUM(COMPLEX('Passive Radiator'!C$41,0),IMPRODUCT(C40,COMPLEX('Passive Radiator'!C$42,0)))))</f>
        <v>0.957730285405113+0.201203841471662i</v>
      </c>
      <c r="F40" s="31" t="str">
        <f>IMDIV(IMPRODUCT(C40,COMPLEX(('Passive Radiator'!C$42*'Passive Radiator'!C$14/'Passive Radiator'!C$24),0)),IMSUM(COMPLEX('Passive Radiator'!C$41,0),IMPRODUCT(C40,COMPLEX('Passive Radiator'!C$42,0))))</f>
        <v>0.478865142702557+0.100601920735831i</v>
      </c>
      <c r="G40" s="42" t="str">
        <f>IMPRODUCT(F40,IMSUB(COMPLEX(1,0),IMDIV(IMPRODUCT(COMPLEX('Passive Radiator'!C$41,0),E40),IMSUM(COMPLEX('Passive Radiator'!C$25-(2*PI()*B40)^2*'Passive Radiator'!C$40,0),IMPRODUCT(C40,COMPLEX('Passive Radiator'!C$26,0)),IMPRODUCT(COMPLEX('Passive Radiator'!C$41,0),E40)))))</f>
        <v>-0.356151608172924+0.0683949337036097i</v>
      </c>
      <c r="H40" s="44" t="str">
        <f>IMDIV(COMPLEX('Passive Radiator'!C$18,0),IMPRODUCT(D40,IMSUM(COMPLEX('Passive Radiator'!C$16-(2*PI()*B40)^2*'Passive Radiator'!C$15,0),IMPRODUCT(C40,IMSUM(COMPLEX('Passive Radiator'!C$17,0),IMDIV(COMPLEX('Passive Radiator'!C$18^2,0),D40))),IMPRODUCT(COMPLEX('Passive Radiator'!C$14*'Passive Radiator'!C$41/'Passive Radiator'!C$24,0),G40))))</f>
        <v>-0.0000480650972746148-0.00040542855681347i</v>
      </c>
      <c r="I40" s="39">
        <f t="shared" si="1"/>
        <v>-96.761074769295789</v>
      </c>
      <c r="J40" s="32" t="str">
        <f>IMPRODUCT(IMDIV(IMPRODUCT(COMPLEX(-'Passive Radiator'!C$41,0),F40),IMSUM(IMPRODUCT(COMPLEX('Passive Radiator'!C$41,0),E40),COMPLEX('Passive Radiator'!C$25-(2*PI()*B40)^2*'Passive Radiator'!C$40,0),IMPRODUCT(COMPLEX('Passive Radiator'!C$26,0),C40))),H40)</f>
        <v>0.0000985245181999266+0.00033439911165669i</v>
      </c>
      <c r="K40" s="39">
        <f t="shared" si="2"/>
        <v>73.583364910176201</v>
      </c>
      <c r="L40" s="52" t="str">
        <f>IMSUM(IMPRODUCT(COMPLEX(-('Passive Radiator'!C$14/'Passive Radiator'!C$24),0),H40),IMDIV(IMPRODUCT(COMPLEX(-'Passive Radiator'!C$41,0),J40),IMSUM(COMPLEX('Passive Radiator'!C$41,0),IMPRODUCT(COMPLEX('Passive Radiator'!C$42,0),C40))),IMDIV(IMPRODUCT(COMPLEX('Passive Radiator'!C$42*'Passive Radiator'!C$14/'Passive Radiator'!C$24,0),C40,H40),IMSUM(COMPLEX('Passive Radiator'!C$41,0),IMPRODUCT(COMPLEX('Passive Radiator'!C$42,0),C40))))</f>
        <v>-0.000029644248606469+9.42179011683789E-06i</v>
      </c>
      <c r="M40" s="40">
        <f t="shared" si="3"/>
        <v>162.36825489751121</v>
      </c>
      <c r="N40" s="51" t="str">
        <f>IMPRODUCT(COMPLEX(('Passive Radiator'!C$10*'Passive Radiator'!C$14)/(2*PI()),0),C40,C40,H40)</f>
        <v>0.00338956942897093+0.0285909801441831i</v>
      </c>
      <c r="O40" s="40">
        <f t="shared" si="4"/>
        <v>83.238925230704211</v>
      </c>
      <c r="P40" s="38" t="str">
        <f>IMPRODUCT(COMPLEX(('Passive Radiator'!C$10*'Passive Radiator'!C$24)/(2*PI()),0),C40,C40,J40)</f>
        <v>-0.0138959749935194-0.0471639118702121i</v>
      </c>
      <c r="Q40" s="35">
        <f t="shared" si="5"/>
        <v>-106.41663508982386</v>
      </c>
      <c r="R40" s="53" t="str">
        <f>IMPRODUCT(COMPLEX(('Passive Radiator'!C$10*'Passive Radiator'!C$24)/(2*PI()),0),C40,C40,L40)</f>
        <v>0.00418104797529952-0.00132885663639677i</v>
      </c>
      <c r="S40" s="45">
        <f t="shared" si="6"/>
        <v>-17.631745102488761</v>
      </c>
      <c r="T40" s="50">
        <f>IMABS(IMDIV(D40,IMSUB(COMPLEX(1,0),IMPRODUCT(COMPLEX('Passive Radiator'!C$18,0),IMPRODUCT(C40,H40)))))</f>
        <v>25.631149927690963</v>
      </c>
      <c r="U40" s="33">
        <f>20*LOG10('Passive Radiator'!C$31*50000*IMABS(N40))</f>
        <v>92.991829967468163</v>
      </c>
      <c r="V40" s="34">
        <f>20*LOG10('Passive Radiator'!C$31*50000*IMABS(P40))</f>
        <v>97.64035754188339</v>
      </c>
      <c r="W40" s="34">
        <f>20*LOG10('Passive Radiator'!C$31*50000*IMABS(R40))</f>
        <v>76.650269420424621</v>
      </c>
      <c r="X40" s="40">
        <f>1000*'Passive Radiator'!C$31*IMABS(H40)</f>
        <v>12.656300727064455</v>
      </c>
      <c r="Y40" s="40">
        <f>1000*'Passive Radiator'!C$31*IMABS(J40)</f>
        <v>10.806950659059286</v>
      </c>
      <c r="Z40" s="40">
        <f>'Passive Radiator'!C$31*IMABS(IMPRODUCT(C40,J40))</f>
        <v>1.3852023013668915</v>
      </c>
      <c r="AA40" s="40">
        <f>1000*'Passive Radiator'!C$31*IMABS(L40)</f>
        <v>0.96427023799058309</v>
      </c>
      <c r="AB40" s="53" t="str">
        <f t="shared" si="7"/>
        <v>-0.00632535758924895-0.0199017883624258i</v>
      </c>
      <c r="AC40" s="40">
        <f>20*LOG10('Passive Radiator'!C$31*50000*IMABS(AB40))</f>
        <v>90.202408474834556</v>
      </c>
      <c r="AD40" s="40">
        <f t="shared" si="8"/>
        <v>32368.339733338373</v>
      </c>
      <c r="AE40" s="35">
        <f t="shared" si="9"/>
        <v>-107.63174510248953</v>
      </c>
      <c r="AG40" s="77"/>
    </row>
    <row r="41" spans="2:33" s="11" customFormat="1" x14ac:dyDescent="0.25">
      <c r="B41" s="36">
        <v>20.9</v>
      </c>
      <c r="C41" s="29" t="str">
        <f t="shared" si="0"/>
        <v>131.318572920053i</v>
      </c>
      <c r="D41" s="30" t="str">
        <f>COMPLEX('Passive Radiator'!C$19,2*PI()*B41*'Passive Radiator'!C$20)</f>
        <v>6</v>
      </c>
      <c r="E41" s="31" t="str">
        <f>IMSUB(COMPLEX(1,0),IMDIV(COMPLEX('Passive Radiator'!C$41,0),IMSUM(COMPLEX('Passive Radiator'!C$41,0),IMPRODUCT(C41,COMPLEX('Passive Radiator'!C$42,0)))))</f>
        <v>0.959647932696338+0.196783581550856i</v>
      </c>
      <c r="F41" s="31" t="str">
        <f>IMDIV(IMPRODUCT(C41,COMPLEX(('Passive Radiator'!C$42*'Passive Radiator'!C$14/'Passive Radiator'!C$24),0)),IMSUM(COMPLEX('Passive Radiator'!C$41,0),IMPRODUCT(C41,COMPLEX('Passive Radiator'!C$42,0))))</f>
        <v>0.47982396634817+0.0983917907754281i</v>
      </c>
      <c r="G41" s="42" t="str">
        <f>IMPRODUCT(F41,IMSUB(COMPLEX(1,0),IMDIV(IMPRODUCT(COMPLEX('Passive Radiator'!C$41,0),E41),IMSUM(COMPLEX('Passive Radiator'!C$25-(2*PI()*B41)^2*'Passive Radiator'!C$40,0),IMPRODUCT(C41,COMPLEX('Passive Radiator'!C$26,0)),IMPRODUCT(COMPLEX('Passive Radiator'!C$41,0),E41)))))</f>
        <v>-0.391647863734306+0.0801532040390334i</v>
      </c>
      <c r="H41" s="44" t="str">
        <f>IMDIV(COMPLEX('Passive Radiator'!C$18,0),IMPRODUCT(D41,IMSUM(COMPLEX('Passive Radiator'!C$16-(2*PI()*B41)^2*'Passive Radiator'!C$15,0),IMPRODUCT(C41,IMSUM(COMPLEX('Passive Radiator'!C$17,0),IMDIV(COMPLEX('Passive Radiator'!C$18^2,0),D41))),IMPRODUCT(COMPLEX('Passive Radiator'!C$14*'Passive Radiator'!C$41/'Passive Radiator'!C$24,0),G41))))</f>
        <v>-0.0000642148631395031-0.000386075041264567i</v>
      </c>
      <c r="I41" s="39">
        <f t="shared" si="1"/>
        <v>-99.443408754580162</v>
      </c>
      <c r="J41" s="32" t="str">
        <f>IMPRODUCT(IMDIV(IMPRODUCT(COMPLEX(-'Passive Radiator'!C$41,0),F41),IMSUM(IMPRODUCT(COMPLEX('Passive Radiator'!C$41,0),E41),COMPLEX('Passive Radiator'!C$25-(2*PI()*B41)^2*'Passive Radiator'!C$40,0),IMPRODUCT(COMPLEX('Passive Radiator'!C$26,0),C41))),H41)</f>
        <v>0.000118152662876084+0.000327593272730039i</v>
      </c>
      <c r="K41" s="39">
        <f t="shared" si="2"/>
        <v>70.167209380767446</v>
      </c>
      <c r="L41" s="52" t="str">
        <f>IMSUM(IMPRODUCT(COMPLEX(-('Passive Radiator'!C$14/'Passive Radiator'!C$24),0),H41),IMDIV(IMPRODUCT(COMPLEX(-'Passive Radiator'!C$41,0),J41),IMSUM(COMPLEX('Passive Radiator'!C$41,0),IMPRODUCT(COMPLEX('Passive Radiator'!C$42,0),C41))),IMDIV(IMPRODUCT(COMPLEX('Passive Radiator'!C$42*'Passive Radiator'!C$14/'Passive Radiator'!C$24,0),C41,H41),IMSUM(COMPLEX('Passive Radiator'!C$41,0),IMPRODUCT(COMPLEX('Passive Radiator'!C$42,0),C41))))</f>
        <v>-0.0000299504657808976+0.0000115026860270884i</v>
      </c>
      <c r="M41" s="40">
        <f t="shared" si="3"/>
        <v>158.99036446506904</v>
      </c>
      <c r="N41" s="51" t="str">
        <f>IMPRODUCT(COMPLEX(('Passive Radiator'!C$10*'Passive Radiator'!C$14)/(2*PI()),0),C41,C41,H41)</f>
        <v>0.00475316080374273+0.028577134073392i</v>
      </c>
      <c r="O41" s="40">
        <f t="shared" si="4"/>
        <v>80.556591245419852</v>
      </c>
      <c r="P41" s="38" t="str">
        <f>IMPRODUCT(COMPLEX(('Passive Radiator'!C$10*'Passive Radiator'!C$24)/(2*PI()),0),C41,C41,J41)</f>
        <v>-0.0174912342278263-0.0484966696924201i</v>
      </c>
      <c r="Q41" s="35">
        <f t="shared" si="5"/>
        <v>-109.83279061923248</v>
      </c>
      <c r="R41" s="53" t="str">
        <f>IMPRODUCT(COMPLEX(('Passive Radiator'!C$10*'Passive Radiator'!C$24)/(2*PI()),0),C41,C41,L41)</f>
        <v>0.0044338451580698-0.00170284926849223i</v>
      </c>
      <c r="S41" s="45">
        <f t="shared" si="6"/>
        <v>-21.00963553493094</v>
      </c>
      <c r="T41" s="50">
        <f>IMABS(IMDIV(D41,IMSUB(COMPLEX(1,0),IMPRODUCT(COMPLEX('Passive Radiator'!C$18,0),IMPRODUCT(C41,H41)))))</f>
        <v>22.523422299346997</v>
      </c>
      <c r="U41" s="33">
        <f>20*LOG10('Passive Radiator'!C$31*50000*IMABS(N41))</f>
        <v>93.045522258574991</v>
      </c>
      <c r="V41" s="34">
        <f>20*LOG10('Passive Radiator'!C$31*50000*IMABS(P41))</f>
        <v>98.051971717463985</v>
      </c>
      <c r="W41" s="34">
        <f>20*LOG10('Passive Radiator'!C$31*50000*IMABS(R41))</f>
        <v>77.339770515096504</v>
      </c>
      <c r="X41" s="40">
        <f>1000*'Passive Radiator'!C$31*IMABS(H41)</f>
        <v>12.132747593854377</v>
      </c>
      <c r="Y41" s="40">
        <f>1000*'Passive Radiator'!C$31*IMABS(J41)</f>
        <v>10.795720694954202</v>
      </c>
      <c r="Z41" s="40">
        <f>'Passive Radiator'!C$31*IMABS(IMPRODUCT(C41,J41))</f>
        <v>1.417678635304868</v>
      </c>
      <c r="AA41" s="40">
        <f>1000*'Passive Radiator'!C$31*IMABS(L41)</f>
        <v>0.99458425538694506</v>
      </c>
      <c r="AB41" s="53" t="str">
        <f t="shared" si="7"/>
        <v>-0.00830422826601377-0.0216223848875203i</v>
      </c>
      <c r="AC41" s="40">
        <f>20*LOG10('Passive Radiator'!C$31*50000*IMABS(AB41))</f>
        <v>91.102231943209432</v>
      </c>
      <c r="AD41" s="40">
        <f t="shared" si="8"/>
        <v>35901.417577886859</v>
      </c>
      <c r="AE41" s="35">
        <f t="shared" si="9"/>
        <v>-111.00963553493101</v>
      </c>
      <c r="AG41" s="77"/>
    </row>
    <row r="42" spans="2:33" s="11" customFormat="1" x14ac:dyDescent="0.25">
      <c r="B42" s="36">
        <v>21.4</v>
      </c>
      <c r="C42" s="29" t="str">
        <f t="shared" si="0"/>
        <v>134.460165573643i</v>
      </c>
      <c r="D42" s="30" t="str">
        <f>COMPLEX('Passive Radiator'!C$19,2*PI()*B42*'Passive Radiator'!C$20)</f>
        <v>6</v>
      </c>
      <c r="E42" s="31" t="str">
        <f>IMSUB(COMPLEX(1,0),IMDIV(COMPLEX('Passive Radiator'!C$41,0),IMSUM(COMPLEX('Passive Radiator'!C$41,0),IMPRODUCT(C42,COMPLEX('Passive Radiator'!C$42,0)))))</f>
        <v>0.961439654773514+0.192544657164255i</v>
      </c>
      <c r="F42" s="31" t="str">
        <f>IMDIV(IMPRODUCT(C42,COMPLEX(('Passive Radiator'!C$42*'Passive Radiator'!C$14/'Passive Radiator'!C$24),0)),IMSUM(COMPLEX('Passive Radiator'!C$41,0),IMPRODUCT(C42,COMPLEX('Passive Radiator'!C$42,0))))</f>
        <v>0.480719827386758+0.0962723285821279i</v>
      </c>
      <c r="G42" s="42" t="str">
        <f>IMPRODUCT(F42,IMSUB(COMPLEX(1,0),IMDIV(IMPRODUCT(COMPLEX('Passive Radiator'!C$41,0),E42),IMSUM(COMPLEX('Passive Radiator'!C$25-(2*PI()*B42)^2*'Passive Radiator'!C$40,0),IMPRODUCT(C42,COMPLEX('Passive Radiator'!C$26,0)),IMPRODUCT(COMPLEX('Passive Radiator'!C$41,0),E42)))))</f>
        <v>-0.430892648337508+0.0942585836598697i</v>
      </c>
      <c r="H42" s="44" t="str">
        <f>IMDIV(COMPLEX('Passive Radiator'!C$18,0),IMPRODUCT(D42,IMSUM(COMPLEX('Passive Radiator'!C$16-(2*PI()*B42)^2*'Passive Radiator'!C$15,0),IMPRODUCT(C42,IMSUM(COMPLEX('Passive Radiator'!C$17,0),IMDIV(COMPLEX('Passive Radiator'!C$18^2,0),D42))),IMPRODUCT(COMPLEX('Passive Radiator'!C$14*'Passive Radiator'!C$41/'Passive Radiator'!C$24,0),G42))))</f>
        <v>-0.0000784707822813599-0.000365537720368533i</v>
      </c>
      <c r="I42" s="39">
        <f t="shared" si="1"/>
        <v>-102.11592657512227</v>
      </c>
      <c r="J42" s="32" t="str">
        <f>IMPRODUCT(IMDIV(IMPRODUCT(COMPLEX(-'Passive Radiator'!C$41,0),F42),IMSUM(IMPRODUCT(COMPLEX('Passive Radiator'!C$41,0),E42),COMPLEX('Passive Radiator'!C$25-(2*PI()*B42)^2*'Passive Radiator'!C$40,0),IMPRODUCT(COMPLEX('Passive Radiator'!C$26,0),C42))),H42)</f>
        <v>0.000137565219487748+0.000319208092600913i</v>
      </c>
      <c r="K42" s="39">
        <f t="shared" si="2"/>
        <v>66.685996595402443</v>
      </c>
      <c r="L42" s="52" t="str">
        <f>IMSUM(IMPRODUCT(COMPLEX(-('Passive Radiator'!C$14/'Passive Radiator'!C$24),0),H42),IMDIV(IMPRODUCT(COMPLEX(-'Passive Radiator'!C$41,0),J42),IMSUM(COMPLEX('Passive Radiator'!C$41,0),IMPRODUCT(COMPLEX('Passive Radiator'!C$42,0),C42))),IMDIV(IMPRODUCT(COMPLEX('Passive Radiator'!C$42*'Passive Radiator'!C$14/'Passive Radiator'!C$24,0),C42,H42),IMSUM(COMPLEX('Passive Radiator'!C$41,0),IMPRODUCT(COMPLEX('Passive Radiator'!C$42,0),C42))))</f>
        <v>-0.0000300622773565414+0.0000136717391836825i</v>
      </c>
      <c r="M42" s="40">
        <f t="shared" si="3"/>
        <v>155.54488249197192</v>
      </c>
      <c r="N42" s="51" t="str">
        <f>IMPRODUCT(COMPLEX(('Passive Radiator'!C$10*'Passive Radiator'!C$14)/(2*PI()),0),C42,C42,H42)</f>
        <v>0.00608961592673521+0.0283670464224168i</v>
      </c>
      <c r="O42" s="40">
        <f t="shared" si="4"/>
        <v>77.884073424877712</v>
      </c>
      <c r="P42" s="38" t="str">
        <f>IMPRODUCT(COMPLEX(('Passive Radiator'!C$10*'Passive Radiator'!C$24)/(2*PI()),0),C42,C42,J42)</f>
        <v>-0.0213511150826493-0.0495434001836639i</v>
      </c>
      <c r="Q42" s="35">
        <f t="shared" si="5"/>
        <v>-113.3140034045976</v>
      </c>
      <c r="R42" s="53" t="str">
        <f>IMPRODUCT(COMPLEX(('Passive Radiator'!C$10*'Passive Radiator'!C$24)/(2*PI()),0),C42,C42,L42)</f>
        <v>0.00466588245107407-0.00212195261111598i</v>
      </c>
      <c r="S42" s="45">
        <f t="shared" si="6"/>
        <v>-24.45511750802806</v>
      </c>
      <c r="T42" s="50">
        <f>IMABS(IMDIV(D42,IMSUB(COMPLEX(1,0),IMPRODUCT(COMPLEX('Passive Radiator'!C$18,0),IMPRODUCT(C42,H42)))))</f>
        <v>19.820112193823107</v>
      </c>
      <c r="U42" s="33">
        <f>20*LOG10('Passive Radiator'!C$31*50000*IMABS(N42))</f>
        <v>93.058582562823773</v>
      </c>
      <c r="V42" s="34">
        <f>20*LOG10('Passive Radiator'!C$31*50000*IMABS(P42))</f>
        <v>98.446188561138882</v>
      </c>
      <c r="W42" s="34">
        <f>20*LOG10('Passive Radiator'!C$31*50000*IMABS(R42))</f>
        <v>78.001754082865361</v>
      </c>
      <c r="X42" s="40">
        <f>1000*'Passive Radiator'!C$31*IMABS(H42)</f>
        <v>11.589833675484456</v>
      </c>
      <c r="Y42" s="40">
        <f>1000*'Passive Radiator'!C$31*IMABS(J42)</f>
        <v>10.775253785913115</v>
      </c>
      <c r="Z42" s="40">
        <f>'Passive Radiator'!C$31*IMABS(IMPRODUCT(C42,J42))</f>
        <v>1.4488424081518998</v>
      </c>
      <c r="AA42" s="40">
        <f>1000*'Passive Radiator'!C$31*IMABS(L42)</f>
        <v>1.0237779789845545</v>
      </c>
      <c r="AB42" s="53" t="str">
        <f t="shared" si="7"/>
        <v>-0.01059561670484-0.0232983063723631i</v>
      </c>
      <c r="AC42" s="40">
        <f>20*LOG10('Passive Radiator'!C$31*50000*IMABS(AB42))</f>
        <v>91.969565255741159</v>
      </c>
      <c r="AD42" s="40">
        <f t="shared" si="8"/>
        <v>39671.467215824676</v>
      </c>
      <c r="AE42" s="35">
        <f t="shared" si="9"/>
        <v>-114.4551175080299</v>
      </c>
      <c r="AG42" s="77"/>
    </row>
    <row r="43" spans="2:33" s="11" customFormat="1" x14ac:dyDescent="0.25">
      <c r="B43" s="36">
        <v>21.9</v>
      </c>
      <c r="C43" s="29" t="str">
        <f t="shared" si="0"/>
        <v>137.601758227233i</v>
      </c>
      <c r="D43" s="30" t="str">
        <f>COMPLEX('Passive Radiator'!C$19,2*PI()*B43*'Passive Radiator'!C$20)</f>
        <v>6</v>
      </c>
      <c r="E43" s="31" t="str">
        <f>IMSUB(COMPLEX(1,0),IMDIV(COMPLEX('Passive Radiator'!C$41,0),IMSUM(COMPLEX('Passive Radiator'!C$41,0),IMPRODUCT(C43,COMPLEX('Passive Radiator'!C$42,0)))))</f>
        <v>0.96311609945375+0.18847673179134i</v>
      </c>
      <c r="F43" s="31" t="str">
        <f>IMDIV(IMPRODUCT(C43,COMPLEX(('Passive Radiator'!C$42*'Passive Radiator'!C$14/'Passive Radiator'!C$24),0)),IMSUM(COMPLEX('Passive Radiator'!C$41,0),IMPRODUCT(C43,COMPLEX('Passive Radiator'!C$42,0))))</f>
        <v>0.481558049726876+0.0942383658956703i</v>
      </c>
      <c r="G43" s="42" t="str">
        <f>IMPRODUCT(F43,IMSUB(COMPLEX(1,0),IMDIV(IMPRODUCT(COMPLEX('Passive Radiator'!C$41,0),E43),IMSUM(COMPLEX('Passive Radiator'!C$25-(2*PI()*B43)^2*'Passive Radiator'!C$40,0),IMPRODUCT(C43,COMPLEX('Passive Radiator'!C$26,0)),IMPRODUCT(COMPLEX('Passive Radiator'!C$41,0),E43)))))</f>
        <v>-0.474421396952927+0.111295657992646i</v>
      </c>
      <c r="H43" s="44" t="str">
        <f>IMDIV(COMPLEX('Passive Radiator'!C$18,0),IMPRODUCT(D43,IMSUM(COMPLEX('Passive Radiator'!C$16-(2*PI()*B43)^2*'Passive Radiator'!C$15,0),IMPRODUCT(C43,IMSUM(COMPLEX('Passive Radiator'!C$17,0),IMDIV(COMPLEX('Passive Radiator'!C$18^2,0),D43))),IMPRODUCT(COMPLEX('Passive Radiator'!C$14*'Passive Radiator'!C$41/'Passive Radiator'!C$24,0),G43))))</f>
        <v>-0.0000906667968627871-0.000343993881691972i</v>
      </c>
      <c r="I43" s="39">
        <f t="shared" si="1"/>
        <v>-104.76569453185103</v>
      </c>
      <c r="J43" s="32" t="str">
        <f>IMPRODUCT(IMDIV(IMPRODUCT(COMPLEX(-'Passive Radiator'!C$41,0),F43),IMSUM(IMPRODUCT(COMPLEX('Passive Radiator'!C$41,0),E43),COMPLEX('Passive Radiator'!C$25-(2*PI()*B43)^2*'Passive Radiator'!C$40,0),IMPRODUCT(COMPLEX('Passive Radiator'!C$26,0),C43))),H43)</f>
        <v>0.00015659496957983+0.000309194335689196i</v>
      </c>
      <c r="K43" s="39">
        <f t="shared" si="2"/>
        <v>63.139550088093621</v>
      </c>
      <c r="L43" s="52" t="str">
        <f>IMSUM(IMPRODUCT(COMPLEX(-('Passive Radiator'!C$14/'Passive Radiator'!C$24),0),H43),IMDIV(IMPRODUCT(COMPLEX(-'Passive Radiator'!C$41,0),J43),IMSUM(COMPLEX('Passive Radiator'!C$41,0),IMPRODUCT(COMPLEX('Passive Radiator'!C$42,0),C43))),IMDIV(IMPRODUCT(COMPLEX('Passive Radiator'!C$42*'Passive Radiator'!C$14/'Passive Radiator'!C$24,0),C43,H43),IMSUM(COMPLEX('Passive Radiator'!C$41,0),IMPRODUCT(COMPLEX('Passive Radiator'!C$42,0),C43))))</f>
        <v>-0.0000299622773151928+0.0000159098422374254i</v>
      </c>
      <c r="M43" s="40">
        <f t="shared" si="3"/>
        <v>152.03188738610183</v>
      </c>
      <c r="N43" s="51" t="str">
        <f>IMPRODUCT(COMPLEX(('Passive Radiator'!C$10*'Passive Radiator'!C$14)/(2*PI()),0),C43,C43,H43)</f>
        <v>0.00736870001165675+0.0279571773542366i</v>
      </c>
      <c r="O43" s="40">
        <f t="shared" si="4"/>
        <v>75.23430546814896</v>
      </c>
      <c r="P43" s="38" t="str">
        <f>IMPRODUCT(COMPLEX(('Passive Radiator'!C$10*'Passive Radiator'!C$24)/(2*PI()),0),C43,C43,J43)</f>
        <v>-0.0254536697908181-0.0502578757347123i</v>
      </c>
      <c r="Q43" s="35">
        <f t="shared" si="5"/>
        <v>-116.8604499119064</v>
      </c>
      <c r="R43" s="53" t="str">
        <f>IMPRODUCT(COMPLEX(('Passive Radiator'!C$10*'Passive Radiator'!C$24)/(2*PI()),0),C43,C43,L43)</f>
        <v>0.00487020697413302-0.0025860592573441i</v>
      </c>
      <c r="S43" s="45">
        <f t="shared" si="6"/>
        <v>-27.968112613898235</v>
      </c>
      <c r="T43" s="50">
        <f>IMABS(IMDIV(D43,IMSUB(COMPLEX(1,0),IMPRODUCT(COMPLEX('Passive Radiator'!C$18,0),IMPRODUCT(C43,H43)))))</f>
        <v>17.568472524826237</v>
      </c>
      <c r="U43" s="33">
        <f>20*LOG10('Passive Radiator'!C$31*50000*IMABS(N43))</f>
        <v>93.028185037467978</v>
      </c>
      <c r="V43" s="34">
        <f>20*LOG10('Passive Radiator'!C$31*50000*IMABS(P43))</f>
        <v>98.82235204232262</v>
      </c>
      <c r="W43" s="34">
        <f>20*LOG10('Passive Radiator'!C$31*50000*IMABS(R43))</f>
        <v>78.636315209012935</v>
      </c>
      <c r="X43" s="40">
        <f>1000*'Passive Radiator'!C$31*IMABS(H43)</f>
        <v>11.027997125759894</v>
      </c>
      <c r="Y43" s="40">
        <f>1000*'Passive Radiator'!C$31*IMABS(J43)</f>
        <v>10.74422263232252</v>
      </c>
      <c r="Z43" s="40">
        <f>'Passive Radiator'!C$31*IMABS(IMPRODUCT(C43,J43))</f>
        <v>1.4784239249924096</v>
      </c>
      <c r="AA43" s="40">
        <f>1000*'Passive Radiator'!C$31*IMABS(L43)</f>
        <v>1.0516546759259542</v>
      </c>
      <c r="AB43" s="53" t="str">
        <f t="shared" si="7"/>
        <v>-0.0132147628050283-0.0248867576378198i</v>
      </c>
      <c r="AC43" s="40">
        <f>20*LOG10('Passive Radiator'!C$31*50000*IMABS(AB43))</f>
        <v>92.804733211707202</v>
      </c>
      <c r="AD43" s="40">
        <f t="shared" si="8"/>
        <v>43675.376813193965</v>
      </c>
      <c r="AE43" s="35">
        <f t="shared" si="9"/>
        <v>-117.96811261389807</v>
      </c>
      <c r="AG43" s="77"/>
    </row>
    <row r="44" spans="2:33" s="11" customFormat="1" x14ac:dyDescent="0.25">
      <c r="B44" s="36">
        <v>22.4</v>
      </c>
      <c r="C44" s="29" t="str">
        <f t="shared" si="0"/>
        <v>140.743350880823i</v>
      </c>
      <c r="D44" s="30" t="str">
        <f>COMPLEX('Passive Radiator'!C$19,2*PI()*B44*'Passive Radiator'!C$20)</f>
        <v>6</v>
      </c>
      <c r="E44" s="31" t="str">
        <f>IMSUB(COMPLEX(1,0),IMDIV(COMPLEX('Passive Radiator'!C$41,0),IMSUM(COMPLEX('Passive Radiator'!C$41,0),IMPRODUCT(C44,COMPLEX('Passive Radiator'!C$42,0)))))</f>
        <v>0.964686827087872+0.184570183754057i</v>
      </c>
      <c r="F44" s="31" t="str">
        <f>IMDIV(IMPRODUCT(C44,COMPLEX(('Passive Radiator'!C$42*'Passive Radiator'!C$14/'Passive Radiator'!C$24),0)),IMSUM(COMPLEX('Passive Radiator'!C$41,0),IMPRODUCT(C44,COMPLEX('Passive Radiator'!C$42,0))))</f>
        <v>0.482343413543935+0.0922850918770282i</v>
      </c>
      <c r="G44" s="42" t="str">
        <f>IMPRODUCT(F44,IMSUB(COMPLEX(1,0),IMDIV(IMPRODUCT(COMPLEX('Passive Radiator'!C$41,0),E44),IMSUM(COMPLEX('Passive Radiator'!C$25-(2*PI()*B44)^2*'Passive Radiator'!C$40,0),IMPRODUCT(C44,COMPLEX('Passive Radiator'!C$26,0)),IMPRODUCT(COMPLEX('Passive Radiator'!C$41,0),E44)))))</f>
        <v>-0.522859320933593+0.132030456643198i</v>
      </c>
      <c r="H44" s="44" t="str">
        <f>IMDIV(COMPLEX('Passive Radiator'!C$18,0),IMPRODUCT(D44,IMSUM(COMPLEX('Passive Radiator'!C$16-(2*PI()*B44)^2*'Passive Radiator'!C$15,0),IMPRODUCT(C44,IMSUM(COMPLEX('Passive Radiator'!C$17,0),IMDIV(COMPLEX('Passive Radiator'!C$18^2,0),D44))),IMPRODUCT(COMPLEX('Passive Radiator'!C$14*'Passive Radiator'!C$41/'Passive Radiator'!C$24,0),G44))))</f>
        <v>-0.000100651438643495-0.000321653627592944i</v>
      </c>
      <c r="I44" s="39">
        <f t="shared" si="1"/>
        <v>-107.37587804607355</v>
      </c>
      <c r="J44" s="32" t="str">
        <f>IMPRODUCT(IMDIV(IMPRODUCT(COMPLEX(-'Passive Radiator'!C$41,0),F44),IMSUM(IMPRODUCT(COMPLEX('Passive Radiator'!C$41,0),E44),COMPLEX('Passive Radiator'!C$25-(2*PI()*B44)^2*'Passive Radiator'!C$40,0),IMPRODUCT(COMPLEX('Passive Radiator'!C$26,0),C44))),H44)</f>
        <v>0.000175055007518985+0.000297523232311047i</v>
      </c>
      <c r="K44" s="39">
        <f t="shared" si="2"/>
        <v>59.528540698688253</v>
      </c>
      <c r="L44" s="52" t="str">
        <f>IMSUM(IMPRODUCT(COMPLEX(-('Passive Radiator'!C$14/'Passive Radiator'!C$24),0),H44),IMDIV(IMPRODUCT(COMPLEX(-'Passive Radiator'!C$41,0),J44),IMSUM(COMPLEX('Passive Radiator'!C$41,0),IMPRODUCT(COMPLEX('Passive Radiator'!C$42,0),C44))),IMDIV(IMPRODUCT(COMPLEX('Passive Radiator'!C$42*'Passive Radiator'!C$14/'Passive Radiator'!C$24,0),C44,H44),IMSUM(COMPLEX('Passive Radiator'!C$41,0),IMPRODUCT(COMPLEX('Passive Radiator'!C$42,0),C44))))</f>
        <v>-0.0000296346700050725+0.0000181941233786025i</v>
      </c>
      <c r="M44" s="40">
        <f t="shared" si="3"/>
        <v>148.45227103179545</v>
      </c>
      <c r="N44" s="51" t="str">
        <f>IMPRODUCT(COMPLEX(('Passive Radiator'!C$10*'Passive Radiator'!C$14)/(2*PI()),0),C44,C44,H44)</f>
        <v>0.00855796285348885+0.0273488370730631i</v>
      </c>
      <c r="O44" s="40">
        <f t="shared" si="4"/>
        <v>72.624121953926462</v>
      </c>
      <c r="P44" s="38" t="str">
        <f>IMPRODUCT(COMPLEX(('Passive Radiator'!C$10*'Passive Radiator'!C$24)/(2*PI()),0),C44,C44,J44)</f>
        <v>-0.0297683624169739-0.0505942648109865i</v>
      </c>
      <c r="Q44" s="35">
        <f t="shared" si="5"/>
        <v>-120.47145930131177</v>
      </c>
      <c r="R44" s="53" t="str">
        <f>IMPRODUCT(COMPLEX(('Passive Radiator'!C$10*'Passive Radiator'!C$24)/(2*PI()),0),C44,C44,L44)</f>
        <v>0.00503941937635089-0.00309393753580364i</v>
      </c>
      <c r="S44" s="45">
        <f t="shared" si="6"/>
        <v>-31.547728968204517</v>
      </c>
      <c r="T44" s="50">
        <f>IMABS(IMDIV(D44,IMSUB(COMPLEX(1,0),IMPRODUCT(COMPLEX('Passive Radiator'!C$18,0),IMPRODUCT(C44,H44)))))</f>
        <v>15.721670283273134</v>
      </c>
      <c r="U44" s="33">
        <f>20*LOG10('Passive Radiator'!C$31*50000*IMABS(N44))</f>
        <v>92.951110770177806</v>
      </c>
      <c r="V44" s="34">
        <f>20*LOG10('Passive Radiator'!C$31*50000*IMABS(P44))</f>
        <v>99.179704816455555</v>
      </c>
      <c r="W44" s="34">
        <f>20*LOG10('Passive Radiator'!C$31*50000*IMABS(R44))</f>
        <v>79.24336638077088</v>
      </c>
      <c r="X44" s="40">
        <f>1000*'Passive Radiator'!C$31*IMABS(H44)</f>
        <v>10.448047151652888</v>
      </c>
      <c r="Y44" s="40">
        <f>1000*'Passive Radiator'!C$31*IMABS(J44)</f>
        <v>10.701257896846334</v>
      </c>
      <c r="Z44" s="40">
        <f>'Passive Radiator'!C$31*IMABS(IMPRODUCT(C44,J44))</f>
        <v>1.5061308950420211</v>
      </c>
      <c r="AA44" s="40">
        <f>1000*'Passive Radiator'!C$31*IMABS(L44)</f>
        <v>1.0779978849441982</v>
      </c>
      <c r="AB44" s="53" t="str">
        <f t="shared" si="7"/>
        <v>-0.0161709801871342-0.026339365273727i</v>
      </c>
      <c r="AC44" s="40">
        <f>20*LOG10('Passive Radiator'!C$31*50000*IMABS(AB44))</f>
        <v>93.607862453346016</v>
      </c>
      <c r="AD44" s="40">
        <f t="shared" si="8"/>
        <v>47906.354366339576</v>
      </c>
      <c r="AE44" s="35">
        <f t="shared" si="9"/>
        <v>-121.54772896820562</v>
      </c>
      <c r="AG44" s="77"/>
    </row>
    <row r="45" spans="2:33" s="11" customFormat="1" x14ac:dyDescent="0.25">
      <c r="B45" s="36">
        <v>22.9</v>
      </c>
      <c r="C45" s="29" t="str">
        <f t="shared" si="0"/>
        <v>143.884943534413i</v>
      </c>
      <c r="D45" s="30" t="str">
        <f>COMPLEX('Passive Radiator'!C$19,2*PI()*B45*'Passive Radiator'!C$20)</f>
        <v>6</v>
      </c>
      <c r="E45" s="31" t="str">
        <f>IMSUB(COMPLEX(1,0),IMDIV(COMPLEX('Passive Radiator'!C$41,0),IMSUM(COMPLEX('Passive Radiator'!C$41,0),IMPRODUCT(C45,COMPLEX('Passive Radiator'!C$42,0)))))</f>
        <v>0.966160439372855+0.180816052284377i</v>
      </c>
      <c r="F45" s="31" t="str">
        <f>IMDIV(IMPRODUCT(C45,COMPLEX(('Passive Radiator'!C$42*'Passive Radiator'!C$14/'Passive Radiator'!C$24),0)),IMSUM(COMPLEX('Passive Radiator'!C$41,0),IMPRODUCT(C45,COMPLEX('Passive Radiator'!C$42,0))))</f>
        <v>0.483080219686429+0.0904080261421885i</v>
      </c>
      <c r="G45" s="42" t="str">
        <f>IMPRODUCT(F45,IMSUB(COMPLEX(1,0),IMDIV(IMPRODUCT(COMPLEX('Passive Radiator'!C$41,0),E45),IMSUM(COMPLEX('Passive Radiator'!C$25-(2*PI()*B45)^2*'Passive Radiator'!C$40,0),IMPRODUCT(C45,COMPLEX('Passive Radiator'!C$26,0)),IMPRODUCT(COMPLEX('Passive Radiator'!C$41,0),E45)))))</f>
        <v>-0.576932190868756+0.157478371268737i</v>
      </c>
      <c r="H45" s="44" t="str">
        <f>IMDIV(COMPLEX('Passive Radiator'!C$18,0),IMPRODUCT(D45,IMSUM(COMPLEX('Passive Radiator'!C$16-(2*PI()*B45)^2*'Passive Radiator'!C$15,0),IMPRODUCT(C45,IMSUM(COMPLEX('Passive Radiator'!C$17,0),IMDIV(COMPLEX('Passive Radiator'!C$18^2,0),D45))),IMPRODUCT(COMPLEX('Passive Radiator'!C$14*'Passive Radiator'!C$41/'Passive Radiator'!C$24,0),G45))))</f>
        <v>-0.000108295246676608-0.00029876003797578i</v>
      </c>
      <c r="I45" s="39">
        <f t="shared" si="1"/>
        <v>-109.92468785709109</v>
      </c>
      <c r="J45" s="32" t="str">
        <f>IMPRODUCT(IMDIV(IMPRODUCT(COMPLEX(-'Passive Radiator'!C$41,0),F45),IMSUM(IMPRODUCT(COMPLEX('Passive Radiator'!C$41,0),E45),COMPLEX('Passive Radiator'!C$25-(2*PI()*B45)^2*'Passive Radiator'!C$40,0),IMPRODUCT(COMPLEX('Passive Radiator'!C$26,0),C45))),H45)</f>
        <v>0.000192741030700611+0.000284192215897211i</v>
      </c>
      <c r="K45" s="39">
        <f t="shared" si="2"/>
        <v>55.854621395980388</v>
      </c>
      <c r="L45" s="52" t="str">
        <f>IMSUM(IMPRODUCT(COMPLEX(-('Passive Radiator'!C$14/'Passive Radiator'!C$24),0),H45),IMDIV(IMPRODUCT(COMPLEX(-'Passive Radiator'!C$41,0),J45),IMSUM(COMPLEX('Passive Radiator'!C$41,0),IMPRODUCT(COMPLEX('Passive Radiator'!C$42,0),C45))),IMDIV(IMPRODUCT(COMPLEX('Passive Radiator'!C$42*'Passive Radiator'!C$14/'Passive Radiator'!C$24,0),C45,H45),IMSUM(COMPLEX('Passive Radiator'!C$41,0),IMPRODUCT(COMPLEX('Passive Radiator'!C$42,0),C45))))</f>
        <v>-0.0000290661492558868+0.0000204979272813011i</v>
      </c>
      <c r="M45" s="40">
        <f t="shared" si="3"/>
        <v>144.80787910622308</v>
      </c>
      <c r="N45" s="51" t="str">
        <f>IMPRODUCT(COMPLEX(('Passive Radiator'!C$10*'Passive Radiator'!C$14)/(2*PI()),0),C45,C45,H45)</f>
        <v>0.00962353728293313+0.0265489802400669i</v>
      </c>
      <c r="O45" s="40">
        <f t="shared" si="4"/>
        <v>70.075312142908913</v>
      </c>
      <c r="P45" s="38" t="str">
        <f>IMPRODUCT(COMPLEX(('Passive Radiator'!C$10*'Passive Radiator'!C$24)/(2*PI()),0),C45,C45,J45)</f>
        <v>-0.0342554369064278-0.0505088536964743i</v>
      </c>
      <c r="Q45" s="35">
        <f t="shared" si="5"/>
        <v>-124.1453786040196</v>
      </c>
      <c r="R45" s="53" t="str">
        <f>IMPRODUCT(COMPLEX(('Passive Radiator'!C$10*'Passive Radiator'!C$24)/(2*PI()),0),C45,C45,L45)</f>
        <v>0.00516586239229179-0.00364305125973848i</v>
      </c>
      <c r="S45" s="45">
        <f t="shared" si="6"/>
        <v>-35.19212089377686</v>
      </c>
      <c r="T45" s="50">
        <f>IMABS(IMDIV(D45,IMSUB(COMPLEX(1,0),IMPRODUCT(COMPLEX('Passive Radiator'!C$18,0),IMPRODUCT(C45,H45)))))</f>
        <v>14.210979078067155</v>
      </c>
      <c r="U45" s="33">
        <f>20*LOG10('Passive Radiator'!C$31*50000*IMABS(N45))</f>
        <v>92.823727521817844</v>
      </c>
      <c r="V45" s="34">
        <f>20*LOG10('Passive Radiator'!C$31*50000*IMABS(P45))</f>
        <v>99.51740616874855</v>
      </c>
      <c r="W45" s="34">
        <f>20*LOG10('Passive Radiator'!C$31*50000*IMABS(R45))</f>
        <v>79.822666686758851</v>
      </c>
      <c r="X45" s="40">
        <f>1000*'Passive Radiator'!C$31*IMABS(H45)</f>
        <v>9.8512430350194595</v>
      </c>
      <c r="Y45" s="40">
        <f>1000*'Passive Radiator'!C$31*IMABS(J45)</f>
        <v>10.644982949394935</v>
      </c>
      <c r="Z45" s="40">
        <f>'Passive Radiator'!C$31*IMABS(IMPRODUCT(C45,J45))</f>
        <v>1.5316527705984795</v>
      </c>
      <c r="AA45" s="40">
        <f>1000*'Passive Radiator'!C$31*IMABS(L45)</f>
        <v>1.1025746320474599</v>
      </c>
      <c r="AB45" s="53" t="str">
        <f t="shared" si="7"/>
        <v>-0.0194660372312029-0.0276029247161459i</v>
      </c>
      <c r="AC45" s="40">
        <f>20*LOG10('Passive Radiator'!C$31*50000*IMABS(AB45))</f>
        <v>94.378912039448565</v>
      </c>
      <c r="AD45" s="40">
        <f t="shared" si="8"/>
        <v>52353.485655095137</v>
      </c>
      <c r="AE45" s="35">
        <f t="shared" si="9"/>
        <v>-125.19212089377717</v>
      </c>
      <c r="AG45" s="77"/>
    </row>
    <row r="46" spans="2:33" s="11" customFormat="1" x14ac:dyDescent="0.25">
      <c r="B46" s="36">
        <v>23.4</v>
      </c>
      <c r="C46" s="29" t="str">
        <f t="shared" si="0"/>
        <v>147.026536188002i</v>
      </c>
      <c r="D46" s="30" t="str">
        <f>COMPLEX('Passive Radiator'!C$19,2*PI()*B46*'Passive Radiator'!C$20)</f>
        <v>6</v>
      </c>
      <c r="E46" s="31" t="str">
        <f>IMSUB(COMPLEX(1,0),IMDIV(COMPLEX('Passive Radiator'!C$41,0),IMSUM(COMPLEX('Passive Radiator'!C$41,0),IMPRODUCT(C46,COMPLEX('Passive Radiator'!C$42,0)))))</f>
        <v>0.967544690960547+0.177205987355412i</v>
      </c>
      <c r="F46" s="31" t="str">
        <f>IMDIV(IMPRODUCT(C46,COMPLEX(('Passive Radiator'!C$42*'Passive Radiator'!C$14/'Passive Radiator'!C$24),0)),IMSUM(COMPLEX('Passive Radiator'!C$41,0),IMPRODUCT(C46,COMPLEX('Passive Radiator'!C$42,0))))</f>
        <v>0.483772345480274+0.088602993677706i</v>
      </c>
      <c r="G46" s="42" t="str">
        <f>IMPRODUCT(F46,IMSUB(COMPLEX(1,0),IMDIV(IMPRODUCT(COMPLEX('Passive Radiator'!C$41,0),E46),IMSUM(COMPLEX('Passive Radiator'!C$25-(2*PI()*B46)^2*'Passive Radiator'!C$40,0),IMPRODUCT(C46,COMPLEX('Passive Radiator'!C$26,0)),IMPRODUCT(COMPLEX('Passive Radiator'!C$41,0),E46)))))</f>
        <v>-0.637472166786534+0.189001634356289i</v>
      </c>
      <c r="H46" s="44" t="str">
        <f>IMDIV(COMPLEX('Passive Radiator'!C$18,0),IMPRODUCT(D46,IMSUM(COMPLEX('Passive Radiator'!C$16-(2*PI()*B46)^2*'Passive Radiator'!C$15,0),IMPRODUCT(C46,IMSUM(COMPLEX('Passive Radiator'!C$17,0),IMDIV(COMPLEX('Passive Radiator'!C$18^2,0),D46))),IMPRODUCT(COMPLEX('Passive Radiator'!C$14*'Passive Radiator'!C$41/'Passive Radiator'!C$24,0),G46))))</f>
        <v>-0.000113498967112506-0.000275587531482496i</v>
      </c>
      <c r="I46" s="39">
        <f t="shared" si="1"/>
        <v>-112.38400100696225</v>
      </c>
      <c r="J46" s="32" t="str">
        <f>IMPRODUCT(IMDIV(IMPRODUCT(COMPLEX(-'Passive Radiator'!C$41,0),F46),IMSUM(IMPRODUCT(COMPLEX('Passive Radiator'!C$41,0),E46),COMPLEX('Passive Radiator'!C$25-(2*PI()*B46)^2*'Passive Radiator'!C$40,0),IMPRODUCT(COMPLEX('Passive Radiator'!C$26,0),C46))),H46)</f>
        <v>0.000209435276309274+0.000269230644140417i</v>
      </c>
      <c r="K46" s="39">
        <f t="shared" si="2"/>
        <v>52.120552784642925</v>
      </c>
      <c r="L46" s="52" t="str">
        <f>IMSUM(IMPRODUCT(COMPLEX(-('Passive Radiator'!C$14/'Passive Radiator'!C$24),0),H46),IMDIV(IMPRODUCT(COMPLEX(-'Passive Radiator'!C$41,0),J46),IMSUM(COMPLEX('Passive Radiator'!C$41,0),IMPRODUCT(COMPLEX('Passive Radiator'!C$42,0),C46))),IMDIV(IMPRODUCT(COMPLEX('Passive Radiator'!C$42*'Passive Radiator'!C$14/'Passive Radiator'!C$24,0),C46,H46),IMSUM(COMPLEX('Passive Radiator'!C$41,0),IMPRODUCT(COMPLEX('Passive Radiator'!C$42,0),C46))))</f>
        <v>-0.0000282468664013711+0.0000227910121523163i</v>
      </c>
      <c r="M46" s="40">
        <f t="shared" si="3"/>
        <v>141.10164103727638</v>
      </c>
      <c r="N46" s="51" t="str">
        <f>IMPRODUCT(COMPLEX(('Passive Radiator'!C$10*'Passive Radiator'!C$14)/(2*PI()),0),C46,C46,H46)</f>
        <v>0.0105312033247301+0.0255708787633789i</v>
      </c>
      <c r="O46" s="40">
        <f t="shared" si="4"/>
        <v>67.615998993037721</v>
      </c>
      <c r="P46" s="38" t="str">
        <f>IMPRODUCT(COMPLEX(('Passive Radiator'!C$10*'Passive Radiator'!C$24)/(2*PI()),0),C46,C46,J46)</f>
        <v>-0.038865648460002-0.0499620873532756i</v>
      </c>
      <c r="Q46" s="35">
        <f t="shared" si="5"/>
        <v>-127.87944721535705</v>
      </c>
      <c r="R46" s="53" t="str">
        <f>IMPRODUCT(COMPLEX(('Passive Radiator'!C$10*'Passive Radiator'!C$24)/(2*PI()),0),C46,C46,L46)</f>
        <v>0.00524187137429111-0.00422940911373265i</v>
      </c>
      <c r="S46" s="45">
        <f t="shared" si="6"/>
        <v>-38.898358962723592</v>
      </c>
      <c r="T46" s="50">
        <f>IMABS(IMDIV(D46,IMSUB(COMPLEX(1,0),IMPRODUCT(COMPLEX('Passive Radiator'!C$18,0),IMPRODUCT(C46,H46)))))</f>
        <v>12.972023794704077</v>
      </c>
      <c r="U46" s="33">
        <f>20*LOG10('Passive Radiator'!C$31*50000*IMABS(N46))</f>
        <v>92.641976947206302</v>
      </c>
      <c r="V46" s="34">
        <f>20*LOG10('Passive Radiator'!C$31*50000*IMABS(P46))</f>
        <v>99.834555121876832</v>
      </c>
      <c r="W46" s="34">
        <f>20*LOG10('Passive Radiator'!C$31*50000*IMABS(R46))</f>
        <v>80.373854312111661</v>
      </c>
      <c r="X46" s="40">
        <f>1000*'Passive Radiator'!C$31*IMABS(H46)</f>
        <v>9.2393784112080191</v>
      </c>
      <c r="Y46" s="40">
        <f>1000*'Passive Radiator'!C$31*IMABS(J46)</f>
        <v>10.574057499060263</v>
      </c>
      <c r="Z46" s="40">
        <f>'Passive Radiator'!C$31*IMABS(IMPRODUCT(C46,J46))</f>
        <v>1.5546670475395978</v>
      </c>
      <c r="AA46" s="40">
        <f>1000*'Passive Radiator'!C$31*IMABS(L46)</f>
        <v>1.1251401620524457</v>
      </c>
      <c r="AB46" s="53" t="str">
        <f t="shared" si="7"/>
        <v>-0.0230925737609808-0.0286206177036294i</v>
      </c>
      <c r="AC46" s="40">
        <f>20*LOG10('Passive Radiator'!C$31*50000*IMABS(AB46))</f>
        <v>95.117707166206472</v>
      </c>
      <c r="AD46" s="40">
        <f t="shared" si="8"/>
        <v>57001.378460054424</v>
      </c>
      <c r="AE46" s="35">
        <f t="shared" si="9"/>
        <v>-128.89835896272427</v>
      </c>
      <c r="AG46" s="77"/>
    </row>
    <row r="47" spans="2:33" s="11" customFormat="1" x14ac:dyDescent="0.25">
      <c r="B47" s="36">
        <v>24</v>
      </c>
      <c r="C47" s="29" t="str">
        <f t="shared" si="0"/>
        <v>150.79644737231i</v>
      </c>
      <c r="D47" s="30" t="str">
        <f>COMPLEX('Passive Radiator'!C$19,2*PI()*B47*'Passive Radiator'!C$20)</f>
        <v>6</v>
      </c>
      <c r="E47" s="31" t="str">
        <f>IMSUB(COMPLEX(1,0),IMDIV(COMPLEX('Passive Radiator'!C$41,0),IMSUM(COMPLEX('Passive Radiator'!C$41,0),IMPRODUCT(C47,COMPLEX('Passive Radiator'!C$42,0)))))</f>
        <v>0.969097651421508+0.173053152039555i</v>
      </c>
      <c r="F47" s="31" t="str">
        <f>IMDIV(IMPRODUCT(C47,COMPLEX(('Passive Radiator'!C$42*'Passive Radiator'!C$14/'Passive Radiator'!C$24),0)),IMSUM(COMPLEX('Passive Radiator'!C$41,0),IMPRODUCT(C47,COMPLEX('Passive Radiator'!C$42,0))))</f>
        <v>0.484548825710755+0.0865265760197775i</v>
      </c>
      <c r="G47" s="42" t="str">
        <f>IMPRODUCT(F47,IMSUB(COMPLEX(1,0),IMDIV(IMPRODUCT(COMPLEX('Passive Radiator'!C$41,0),E47),IMSUM(COMPLEX('Passive Radiator'!C$25-(2*PI()*B47)^2*'Passive Radiator'!C$40,0),IMPRODUCT(C47,COMPLEX('Passive Radiator'!C$26,0)),IMPRODUCT(COMPLEX('Passive Radiator'!C$41,0),E47)))))</f>
        <v>-0.71997330415351+0.237500201387141i</v>
      </c>
      <c r="H47" s="44" t="str">
        <f>IMDIV(COMPLEX('Passive Radiator'!C$18,0),IMPRODUCT(D47,IMSUM(COMPLEX('Passive Radiator'!C$16-(2*PI()*B47)^2*'Passive Radiator'!C$15,0),IMPRODUCT(C47,IMSUM(COMPLEX('Passive Radiator'!C$17,0),IMDIV(COMPLEX('Passive Radiator'!C$18^2,0),D47))),IMPRODUCT(COMPLEX('Passive Radiator'!C$14*'Passive Radiator'!C$41/'Passive Radiator'!C$24,0),G47))))</f>
        <v>-0.000116440517354374-0.000247839005150436i</v>
      </c>
      <c r="I47" s="39">
        <f t="shared" si="1"/>
        <v>-115.16522743245277</v>
      </c>
      <c r="J47" s="32" t="str">
        <f>IMPRODUCT(IMDIV(IMPRODUCT(COMPLEX(-'Passive Radiator'!C$41,0),F47),IMSUM(IMPRODUCT(COMPLEX('Passive Radiator'!C$41,0),E47),COMPLEX('Passive Radiator'!C$25-(2*PI()*B47)^2*'Passive Radiator'!C$40,0),IMPRODUCT(COMPLEX('Passive Radiator'!C$26,0),C47))),H47)</f>
        <v>0.000227841640099512+0.000249220916966676i</v>
      </c>
      <c r="K47" s="39">
        <f t="shared" si="2"/>
        <v>47.565959688311963</v>
      </c>
      <c r="L47" s="52" t="str">
        <f>IMSUM(IMPRODUCT(COMPLEX(-('Passive Radiator'!C$14/'Passive Radiator'!C$24),0),H47),IMDIV(IMPRODUCT(COMPLEX(-'Passive Radiator'!C$41,0),J47),IMSUM(COMPLEX('Passive Radiator'!C$41,0),IMPRODUCT(COMPLEX('Passive Radiator'!C$42,0),C47))),IMDIV(IMPRODUCT(COMPLEX('Passive Radiator'!C$42*'Passive Radiator'!C$14/'Passive Radiator'!C$24,0),C47,H47),IMSUM(COMPLEX('Passive Radiator'!C$41,0),IMPRODUCT(COMPLEX('Passive Radiator'!C$42,0),C47))))</f>
        <v>-0.0000269255037705344+0.0000254814067235338i</v>
      </c>
      <c r="M47" s="40">
        <f t="shared" si="3"/>
        <v>136.57841271285295</v>
      </c>
      <c r="N47" s="51" t="str">
        <f>IMPRODUCT(COMPLEX(('Passive Radiator'!C$10*'Passive Radiator'!C$14)/(2*PI()),0),C47,C47,H47)</f>
        <v>0.0113653020806003+0.0241905929730426i</v>
      </c>
      <c r="O47" s="40">
        <f t="shared" si="4"/>
        <v>64.83477256754729</v>
      </c>
      <c r="P47" s="38" t="str">
        <f>IMPRODUCT(COMPLEX(('Passive Radiator'!C$10*'Passive Radiator'!C$24)/(2*PI()),0),C47,C47,J47)</f>
        <v>-0.0444774572477988-0.0486509519278442i</v>
      </c>
      <c r="Q47" s="35">
        <f t="shared" si="5"/>
        <v>-132.43404031168805</v>
      </c>
      <c r="R47" s="53" t="str">
        <f>IMPRODUCT(COMPLEX(('Passive Radiator'!C$10*'Passive Radiator'!C$24)/(2*PI()),0),C47,C47,L47)</f>
        <v>0.00525618557830928-0.00497428028373016i</v>
      </c>
      <c r="S47" s="45">
        <f t="shared" si="6"/>
        <v>-43.421587287147027</v>
      </c>
      <c r="T47" s="50">
        <f>IMABS(IMDIV(D47,IMSUB(COMPLEX(1,0),IMPRODUCT(COMPLEX('Passive Radiator'!C$18,0),IMPRODUCT(C47,H47)))))</f>
        <v>11.769932899775258</v>
      </c>
      <c r="U47" s="33">
        <f>20*LOG10('Passive Radiator'!C$31*50000*IMABS(N47))</f>
        <v>92.345774120902874</v>
      </c>
      <c r="V47" s="34">
        <f>20*LOG10('Passive Radiator'!C$31*50000*IMABS(P47))</f>
        <v>100.18669101968675</v>
      </c>
      <c r="W47" s="34">
        <f>20*LOG10('Passive Radiator'!C$31*50000*IMABS(R47))</f>
        <v>80.997538580821796</v>
      </c>
      <c r="X47" s="40">
        <f>1000*'Passive Radiator'!C$31*IMABS(H47)</f>
        <v>8.4887128859468053</v>
      </c>
      <c r="Y47" s="40">
        <f>1000*'Passive Radiator'!C$31*IMABS(J47)</f>
        <v>10.467854897670557</v>
      </c>
      <c r="Z47" s="40">
        <f>'Passive Radiator'!C$31*IMABS(IMPRODUCT(C47,J47))</f>
        <v>1.5785153301775565</v>
      </c>
      <c r="AA47" s="40">
        <f>1000*'Passive Radiator'!C$31*IMABS(L47)</f>
        <v>1.1492117877366357</v>
      </c>
      <c r="AB47" s="53" t="str">
        <f t="shared" si="7"/>
        <v>-0.0278559695888892-0.0294346392385318i</v>
      </c>
      <c r="AC47" s="40">
        <f>20*LOG10('Passive Radiator'!C$31*50000*IMABS(AB47))</f>
        <v>95.96129912094581</v>
      </c>
      <c r="AD47" s="40">
        <f t="shared" si="8"/>
        <v>62815.230253396621</v>
      </c>
      <c r="AE47" s="35">
        <f t="shared" si="9"/>
        <v>-133.42158728714747</v>
      </c>
      <c r="AG47" s="77"/>
    </row>
    <row r="48" spans="2:33" s="11" customFormat="1" x14ac:dyDescent="0.25">
      <c r="B48" s="36">
        <v>24.5</v>
      </c>
      <c r="C48" s="29" t="str">
        <f t="shared" si="0"/>
        <v>153.9380400259i</v>
      </c>
      <c r="D48" s="30" t="str">
        <f>COMPLEX('Passive Radiator'!C$19,2*PI()*B48*'Passive Radiator'!C$20)</f>
        <v>6</v>
      </c>
      <c r="E48" s="31" t="str">
        <f>IMSUB(COMPLEX(1,0),IMDIV(COMPLEX('Passive Radiator'!C$41,0),IMSUM(COMPLEX('Passive Radiator'!C$41,0),IMPRODUCT(C48,COMPLEX('Passive Radiator'!C$42,0)))))</f>
        <v>0.970309033476565+0.169733358625638i</v>
      </c>
      <c r="F48" s="31" t="str">
        <f>IMDIV(IMPRODUCT(C48,COMPLEX(('Passive Radiator'!C$42*'Passive Radiator'!C$14/'Passive Radiator'!C$24),0)),IMSUM(COMPLEX('Passive Radiator'!C$41,0),IMPRODUCT(C48,COMPLEX('Passive Radiator'!C$42,0))))</f>
        <v>0.485154516738284+0.0848666793128191i</v>
      </c>
      <c r="G48" s="42" t="str">
        <f>IMPRODUCT(F48,IMSUB(COMPLEX(1,0),IMDIV(IMPRODUCT(COMPLEX('Passive Radiator'!C$41,0),E48),IMSUM(COMPLEX('Passive Radiator'!C$25-(2*PI()*B48)^2*'Passive Radiator'!C$40,0),IMPRODUCT(C48,COMPLEX('Passive Radiator'!C$26,0)),IMPRODUCT(COMPLEX('Passive Radiator'!C$41,0),E48)))))</f>
        <v>-0.798101354443944+0.289900060528472i</v>
      </c>
      <c r="H48" s="44" t="str">
        <f>IMDIV(COMPLEX('Passive Radiator'!C$18,0),IMPRODUCT(D48,IMSUM(COMPLEX('Passive Radiator'!C$16-(2*PI()*B48)^2*'Passive Radiator'!C$15,0),IMPRODUCT(C48,IMSUM(COMPLEX('Passive Radiator'!C$17,0),IMDIV(COMPLEX('Passive Radiator'!C$18^2,0),D48))),IMPRODUCT(COMPLEX('Passive Radiator'!C$14*'Passive Radiator'!C$41/'Passive Radiator'!C$24,0),G48))))</f>
        <v>-0.000116129589291891-0.000225144673245573i</v>
      </c>
      <c r="I48" s="39">
        <f t="shared" si="1"/>
        <v>-117.28467700291132</v>
      </c>
      <c r="J48" s="32" t="str">
        <f>IMPRODUCT(IMDIV(IMPRODUCT(COMPLEX(-'Passive Radiator'!C$41,0),F48),IMSUM(IMPRODUCT(COMPLEX('Passive Radiator'!C$41,0),E48),COMPLEX('Passive Radiator'!C$25-(2*PI()*B48)^2*'Passive Radiator'!C$40,0),IMPRODUCT(COMPLEX('Passive Radiator'!C$26,0),C48))),H48)</f>
        <v>0.000241560689925253+0.000230964431445293i</v>
      </c>
      <c r="K48" s="39">
        <f t="shared" si="2"/>
        <v>43.715371680256538</v>
      </c>
      <c r="L48" s="52" t="str">
        <f>IMSUM(IMPRODUCT(COMPLEX(-('Passive Radiator'!C$14/'Passive Radiator'!C$24),0),H48),IMDIV(IMPRODUCT(COMPLEX(-'Passive Radiator'!C$41,0),J48),IMSUM(COMPLEX('Passive Radiator'!C$41,0),IMPRODUCT(COMPLEX('Passive Radiator'!C$42,0),C48))),IMDIV(IMPRODUCT(COMPLEX('Passive Radiator'!C$42*'Passive Radiator'!C$14/'Passive Radiator'!C$24,0),C48,H48),IMSUM(COMPLEX('Passive Radiator'!C$41,0),IMPRODUCT(COMPLEX('Passive Radiator'!C$42,0),C48))))</f>
        <v>-0.0000255432583728747+0.0000276301988757601i</v>
      </c>
      <c r="M48" s="40">
        <f t="shared" si="3"/>
        <v>132.75242104736256</v>
      </c>
      <c r="N48" s="51" t="str">
        <f>IMPRODUCT(COMPLEX(('Passive Radiator'!C$10*'Passive Radiator'!C$14)/(2*PI()),0),C48,C48,H48)</f>
        <v>0.0118121630308228+0.0229006715869247i</v>
      </c>
      <c r="O48" s="40">
        <f t="shared" si="4"/>
        <v>62.715322997088734</v>
      </c>
      <c r="P48" s="38" t="str">
        <f>IMPRODUCT(COMPLEX(('Passive Radiator'!C$10*'Passive Radiator'!C$24)/(2*PI()),0),C48,C48,J48)</f>
        <v>-0.0491408652804797-0.0469852607795902i</v>
      </c>
      <c r="Q48" s="35">
        <f t="shared" si="5"/>
        <v>-136.28462831974346</v>
      </c>
      <c r="R48" s="53" t="str">
        <f>IMPRODUCT(COMPLEX(('Passive Radiator'!C$10*'Passive Radiator'!C$24)/(2*PI()),0),C48,C48,L48)</f>
        <v>0.0051962834636477-0.00562083127452041i</v>
      </c>
      <c r="S48" s="45">
        <f t="shared" si="6"/>
        <v>-47.247578952637411</v>
      </c>
      <c r="T48" s="50">
        <f>IMABS(IMDIV(D48,IMSUB(COMPLEX(1,0),IMPRODUCT(COMPLEX('Passive Radiator'!C$18,0),IMPRODUCT(C48,H48)))))</f>
        <v>10.95742120372738</v>
      </c>
      <c r="U48" s="33">
        <f>20*LOG10('Passive Radiator'!C$31*50000*IMABS(N48))</f>
        <v>92.028105156533286</v>
      </c>
      <c r="V48" s="34">
        <f>20*LOG10('Passive Radiator'!C$31*50000*IMABS(P48))</f>
        <v>100.45534619904558</v>
      </c>
      <c r="W48" s="34">
        <f>20*LOG10('Passive Radiator'!C$31*50000*IMABS(R48))</f>
        <v>81.485247409642596</v>
      </c>
      <c r="X48" s="40">
        <f>1000*'Passive Radiator'!C$31*IMABS(H48)</f>
        <v>7.8532371280485798</v>
      </c>
      <c r="Y48" s="40">
        <f>1000*'Passive Radiator'!C$31*IMABS(J48)</f>
        <v>10.360501253564966</v>
      </c>
      <c r="Z48" s="40">
        <f>'Passive Radiator'!C$31*IMABS(IMPRODUCT(C48,J48))</f>
        <v>1.5948752566596696</v>
      </c>
      <c r="AA48" s="40">
        <f>1000*'Passive Radiator'!C$31*IMABS(L48)</f>
        <v>1.1664760548879716</v>
      </c>
      <c r="AB48" s="53" t="str">
        <f t="shared" si="7"/>
        <v>-0.0321324187860092-0.0297054204671859i</v>
      </c>
      <c r="AC48" s="40">
        <f>20*LOG10('Passive Radiator'!C$31*50000*IMABS(AB48))</f>
        <v>96.628104802825234</v>
      </c>
      <c r="AD48" s="40">
        <f t="shared" si="8"/>
        <v>67827.410993400801</v>
      </c>
      <c r="AE48" s="35">
        <f t="shared" si="9"/>
        <v>-137.24757895263829</v>
      </c>
      <c r="AG48" s="77"/>
    </row>
    <row r="49" spans="2:33" s="11" customFormat="1" x14ac:dyDescent="0.25">
      <c r="B49" s="36">
        <v>25.1</v>
      </c>
      <c r="C49" s="29" t="str">
        <f t="shared" si="0"/>
        <v>157.707951210208i</v>
      </c>
      <c r="D49" s="30" t="str">
        <f>COMPLEX('Passive Radiator'!C$19,2*PI()*B49*'Passive Radiator'!C$20)</f>
        <v>6</v>
      </c>
      <c r="E49" s="31" t="str">
        <f>IMSUB(COMPLEX(1,0),IMDIV(COMPLEX('Passive Radiator'!C$41,0),IMSUM(COMPLEX('Passive Radiator'!C$41,0),IMPRODUCT(C49,COMPLEX('Passive Radiator'!C$42,0)))))</f>
        <v>0.971671825017493+0.165908678147551i</v>
      </c>
      <c r="F49" s="31" t="str">
        <f>IMDIV(IMPRODUCT(C49,COMPLEX(('Passive Radiator'!C$42*'Passive Radiator'!C$14/'Passive Radiator'!C$24),0)),IMSUM(COMPLEX('Passive Radiator'!C$41,0),IMPRODUCT(C49,COMPLEX('Passive Radiator'!C$42,0))))</f>
        <v>0.485835912508748+0.0829543390737757i</v>
      </c>
      <c r="G49" s="42" t="str">
        <f>IMPRODUCT(F49,IMSUB(COMPLEX(1,0),IMDIV(IMPRODUCT(COMPLEX('Passive Radiator'!C$41,0),E49),IMSUM(COMPLEX('Passive Radiator'!C$25-(2*PI()*B49)^2*'Passive Radiator'!C$40,0),IMPRODUCT(C49,COMPLEX('Passive Radiator'!C$26,0)),IMPRODUCT(COMPLEX('Passive Radiator'!C$41,0),E49)))))</f>
        <v>-0.9044811294133+0.372849551284815i</v>
      </c>
      <c r="H49" s="44" t="str">
        <f>IMDIV(COMPLEX('Passive Radiator'!C$18,0),IMPRODUCT(D49,IMSUM(COMPLEX('Passive Radiator'!C$16-(2*PI()*B49)^2*'Passive Radiator'!C$15,0),IMPRODUCT(C49,IMSUM(COMPLEX('Passive Radiator'!C$17,0),IMDIV(COMPLEX('Passive Radiator'!C$18^2,0),D49))),IMPRODUCT(COMPLEX('Passive Radiator'!C$14*'Passive Radiator'!C$41/'Passive Radiator'!C$24,0),G49))))</f>
        <v>-0.000112519602814082-0.000198929249758427i</v>
      </c>
      <c r="I49" s="39">
        <f t="shared" si="1"/>
        <v>-119.49363929153314</v>
      </c>
      <c r="J49" s="32" t="str">
        <f>IMPRODUCT(IMDIV(IMPRODUCT(COMPLEX(-'Passive Radiator'!C$41,0),F49),IMSUM(IMPRODUCT(COMPLEX('Passive Radiator'!C$41,0),E49),COMPLEX('Passive Radiator'!C$25-(2*PI()*B49)^2*'Passive Radiator'!C$40,0),IMPRODUCT(COMPLEX('Passive Radiator'!C$26,0),C49))),H49)</f>
        <v>0.000255760940648672+0.000207398081499168i</v>
      </c>
      <c r="K49" s="39">
        <f t="shared" si="2"/>
        <v>39.03880339855349</v>
      </c>
      <c r="L49" s="52" t="str">
        <f>IMSUM(IMPRODUCT(COMPLEX(-('Passive Radiator'!C$14/'Passive Radiator'!C$24),0),H49),IMDIV(IMPRODUCT(COMPLEX(-'Passive Radiator'!C$41,0),J49),IMSUM(COMPLEX('Passive Radiator'!C$41,0),IMPRODUCT(COMPLEX('Passive Radiator'!C$42,0),C49))),IMDIV(IMPRODUCT(COMPLEX('Passive Radiator'!C$42*'Passive Radiator'!C$14/'Passive Radiator'!C$24,0),C49,H49),IMSUM(COMPLEX('Passive Radiator'!C$41,0),IMPRODUCT(COMPLEX('Passive Radiator'!C$42,0),C49))))</f>
        <v>-0.0000235586002973592+0.0000300414124549122i</v>
      </c>
      <c r="M49" s="40">
        <f t="shared" si="3"/>
        <v>128.10368956291316</v>
      </c>
      <c r="N49" s="51" t="str">
        <f>IMPRODUCT(COMPLEX(('Passive Radiator'!C$10*'Passive Radiator'!C$14)/(2*PI()),0),C49,C49,H49)</f>
        <v>0.012012406133169+0.0212373566925334i</v>
      </c>
      <c r="O49" s="40">
        <f t="shared" si="4"/>
        <v>60.50636070846695</v>
      </c>
      <c r="P49" s="38" t="str">
        <f>IMPRODUCT(COMPLEX(('Passive Radiator'!C$10*'Passive Radiator'!C$24)/(2*PI()),0),C49,C49,J49)</f>
        <v>-0.0546092274632288-0.0442829502397834i</v>
      </c>
      <c r="Q49" s="35">
        <f t="shared" si="5"/>
        <v>-140.96119660144649</v>
      </c>
      <c r="R49" s="53" t="str">
        <f>IMPRODUCT(COMPLEX(('Passive Radiator'!C$10*'Passive Radiator'!C$24)/(2*PI()),0),C49,C49,L49)</f>
        <v>0.00503015417088653-0.00641434271357531i</v>
      </c>
      <c r="S49" s="45">
        <f t="shared" si="6"/>
        <v>-51.896310437086811</v>
      </c>
      <c r="T49" s="50">
        <f>IMABS(IMDIV(D49,IMSUB(COMPLEX(1,0),IMPRODUCT(COMPLEX('Passive Radiator'!C$18,0),IMPRODUCT(C49,H49)))))</f>
        <v>10.163275570934376</v>
      </c>
      <c r="U49" s="33">
        <f>20*LOG10('Passive Radiator'!C$31*50000*IMABS(N49))</f>
        <v>91.554162187417347</v>
      </c>
      <c r="V49" s="34">
        <f>20*LOG10('Passive Radiator'!C$31*50000*IMABS(P49))</f>
        <v>100.74666957780155</v>
      </c>
      <c r="W49" s="34">
        <f>20*LOG10('Passive Radiator'!C$31*50000*IMABS(R49))</f>
        <v>82.031338292686598</v>
      </c>
      <c r="X49" s="40">
        <f>1000*'Passive Radiator'!C$31*IMABS(H49)</f>
        <v>7.0849418231373438</v>
      </c>
      <c r="Y49" s="40">
        <f>1000*'Passive Radiator'!C$31*IMABS(J49)</f>
        <v>10.207788481113768</v>
      </c>
      <c r="Z49" s="40">
        <f>'Passive Radiator'!C$31*IMABS(IMPRODUCT(C49,J49))</f>
        <v>1.6098494077436136</v>
      </c>
      <c r="AA49" s="40">
        <f>1000*'Passive Radiator'!C$31*IMABS(L49)</f>
        <v>1.1834913772211728</v>
      </c>
      <c r="AB49" s="53" t="str">
        <f t="shared" si="7"/>
        <v>-0.0375666671591733-0.0294599362608253i</v>
      </c>
      <c r="AC49" s="40">
        <f>20*LOG10('Passive Radiator'!C$31*50000*IMABS(AB49))</f>
        <v>97.384348428199331</v>
      </c>
      <c r="AD49" s="40">
        <f t="shared" si="8"/>
        <v>73997.563730644935</v>
      </c>
      <c r="AE49" s="35">
        <f t="shared" si="9"/>
        <v>-141.89631043708735</v>
      </c>
      <c r="AG49" s="77"/>
    </row>
    <row r="50" spans="2:33" s="11" customFormat="1" x14ac:dyDescent="0.25">
      <c r="B50" s="36">
        <v>25.7</v>
      </c>
      <c r="C50" s="29" t="str">
        <f t="shared" si="0"/>
        <v>161.477862394515i</v>
      </c>
      <c r="D50" s="30" t="str">
        <f>COMPLEX('Passive Radiator'!C$19,2*PI()*B50*'Passive Radiator'!C$20)</f>
        <v>6</v>
      </c>
      <c r="E50" s="31" t="str">
        <f>IMSUB(COMPLEX(1,0),IMDIV(COMPLEX('Passive Radiator'!C$41,0),IMSUM(COMPLEX('Passive Radiator'!C$41,0),IMPRODUCT(C50,COMPLEX('Passive Radiator'!C$42,0)))))</f>
        <v>0.972943731077522+0.162247425971794i</v>
      </c>
      <c r="F50" s="31" t="str">
        <f>IMDIV(IMPRODUCT(C50,COMPLEX(('Passive Radiator'!C$42*'Passive Radiator'!C$14/'Passive Radiator'!C$24),0)),IMSUM(COMPLEX('Passive Radiator'!C$41,0),IMPRODUCT(C50,COMPLEX('Passive Radiator'!C$42,0))))</f>
        <v>0.486471865538762+0.0811237129858971i</v>
      </c>
      <c r="G50" s="42" t="str">
        <f>IMPRODUCT(F50,IMSUB(COMPLEX(1,0),IMDIV(IMPRODUCT(COMPLEX('Passive Radiator'!C$41,0),E50),IMSUM(COMPLEX('Passive Radiator'!C$25-(2*PI()*B50)^2*'Passive Radiator'!C$40,0),IMPRODUCT(C50,COMPLEX('Passive Radiator'!C$26,0)),IMPRODUCT(COMPLEX('Passive Radiator'!C$41,0),E50)))))</f>
        <v>-1.02539807334017+0.486895346432064i</v>
      </c>
      <c r="H50" s="44" t="str">
        <f>IMDIV(COMPLEX('Passive Radiator'!C$18,0),IMPRODUCT(D50,IMSUM(COMPLEX('Passive Radiator'!C$16-(2*PI()*B50)^2*'Passive Radiator'!C$15,0),IMPRODUCT(C50,IMSUM(COMPLEX('Passive Radiator'!C$17,0),IMDIV(COMPLEX('Passive Radiator'!C$18^2,0),D50))),IMPRODUCT(COMPLEX('Passive Radiator'!C$14*'Passive Radiator'!C$41/'Passive Radiator'!C$24,0),G50))))</f>
        <v>-0.000105575433403807-0.00017436676313019i</v>
      </c>
      <c r="I50" s="39">
        <f t="shared" si="1"/>
        <v>-121.19402965842451</v>
      </c>
      <c r="J50" s="32" t="str">
        <f>IMPRODUCT(IMDIV(IMPRODUCT(COMPLEX(-'Passive Radiator'!C$41,0),F50),IMSUM(IMPRODUCT(COMPLEX('Passive Radiator'!C$41,0),E50),COMPLEX('Passive Radiator'!C$25-(2*PI()*B50)^2*'Passive Radiator'!C$40,0),IMPRODUCT(COMPLEX('Passive Radiator'!C$26,0),C50))),H50)</f>
        <v>0.000267186589571868+0.00018236410737072i</v>
      </c>
      <c r="K50" s="39">
        <f t="shared" si="2"/>
        <v>34.3148911822828</v>
      </c>
      <c r="L50" s="52" t="str">
        <f>IMSUM(IMPRODUCT(COMPLEX(-('Passive Radiator'!C$14/'Passive Radiator'!C$24),0),H50),IMDIV(IMPRODUCT(COMPLEX(-'Passive Radiator'!C$41,0),J50),IMSUM(COMPLEX('Passive Radiator'!C$41,0),IMPRODUCT(COMPLEX('Passive Radiator'!C$42,0),C50))),IMDIV(IMPRODUCT(COMPLEX('Passive Radiator'!C$42*'Passive Radiator'!C$14/'Passive Radiator'!C$24,0),C50,H50),IMSUM(COMPLEX('Passive Radiator'!C$41,0),IMPRODUCT(COMPLEX('Passive Radiator'!C$42,0),C50))))</f>
        <v>-0.0000212436613251358+0.0000322104299407718i</v>
      </c>
      <c r="M50" s="40">
        <f t="shared" si="3"/>
        <v>123.4059455590301</v>
      </c>
      <c r="N50" s="51" t="str">
        <f>IMPRODUCT(COMPLEX(('Passive Radiator'!C$10*'Passive Radiator'!C$14)/(2*PI()),0),C50,C50,H50)</f>
        <v>0.0118163539979178+0.0195157086472648i</v>
      </c>
      <c r="O50" s="40">
        <f t="shared" si="4"/>
        <v>58.805970341575481</v>
      </c>
      <c r="P50" s="38" t="str">
        <f>IMPRODUCT(COMPLEX(('Passive Radiator'!C$10*'Passive Radiator'!C$24)/(2*PI()),0),C50,C50,J50)</f>
        <v>-0.0598088252937016-0.0408215960803058i</v>
      </c>
      <c r="Q50" s="35">
        <f t="shared" si="5"/>
        <v>-145.68510881771718</v>
      </c>
      <c r="R50" s="53" t="str">
        <f>IMPRODUCT(COMPLEX(('Passive Radiator'!C$10*'Passive Radiator'!C$24)/(2*PI()),0),C50,C50,L50)</f>
        <v>0.00475532260368875-0.00721019711374568i</v>
      </c>
      <c r="S50" s="45">
        <f t="shared" si="6"/>
        <v>-56.594054440969892</v>
      </c>
      <c r="T50" s="50">
        <f>IMABS(IMDIV(D50,IMSUB(COMPLEX(1,0),IMPRODUCT(COMPLEX('Passive Radiator'!C$18,0),IMPRODUCT(C50,H50)))))</f>
        <v>9.5289479337960561</v>
      </c>
      <c r="U50" s="33">
        <f>20*LOG10('Passive Radiator'!C$31*50000*IMABS(N50))</f>
        <v>90.970750402034</v>
      </c>
      <c r="V50" s="34">
        <f>20*LOG10('Passive Radiator'!C$31*50000*IMABS(P50))</f>
        <v>101.00284527012889</v>
      </c>
      <c r="W50" s="34">
        <f>20*LOG10('Passive Radiator'!C$31*50000*IMABS(R50))</f>
        <v>82.534024303896203</v>
      </c>
      <c r="X50" s="40">
        <f>1000*'Passive Radiator'!C$31*IMABS(H50)</f>
        <v>6.3189787588033814</v>
      </c>
      <c r="Y50" s="40">
        <f>1000*'Passive Radiator'!C$31*IMABS(J50)</f>
        <v>10.028168975107215</v>
      </c>
      <c r="Z50" s="40">
        <f>'Passive Radiator'!C$31*IMABS(IMPRODUCT(C50,J50))</f>
        <v>1.6193272898313087</v>
      </c>
      <c r="AA50" s="40">
        <f>1000*'Passive Radiator'!C$31*IMABS(L50)</f>
        <v>1.1961360920360391</v>
      </c>
      <c r="AB50" s="53" t="str">
        <f t="shared" si="7"/>
        <v>-0.0432371486920951-0.0285160845467867i</v>
      </c>
      <c r="AC50" s="40">
        <f>20*LOG10('Passive Radiator'!C$31*50000*IMABS(AB50))</f>
        <v>98.092222476413994</v>
      </c>
      <c r="AD50" s="40">
        <f t="shared" si="8"/>
        <v>80280.695045737142</v>
      </c>
      <c r="AE50" s="35">
        <f t="shared" si="9"/>
        <v>-146.59405444097015</v>
      </c>
      <c r="AG50" s="77"/>
    </row>
    <row r="51" spans="2:33" s="11" customFormat="1" x14ac:dyDescent="0.25">
      <c r="B51" s="36">
        <v>26.3</v>
      </c>
      <c r="C51" s="29" t="str">
        <f t="shared" si="0"/>
        <v>165.247773578823i</v>
      </c>
      <c r="D51" s="30" t="str">
        <f>COMPLEX('Passive Radiator'!C$19,2*PI()*B51*'Passive Radiator'!C$20)</f>
        <v>6</v>
      </c>
      <c r="E51" s="31" t="str">
        <f>IMSUB(COMPLEX(1,0),IMDIV(COMPLEX('Passive Radiator'!C$41,0),IMSUM(COMPLEX('Passive Radiator'!C$41,0),IMPRODUCT(C51,COMPLEX('Passive Radiator'!C$42,0)))))</f>
        <v>0.974132586589011+0.158739693632104i</v>
      </c>
      <c r="F51" s="31" t="str">
        <f>IMDIV(IMPRODUCT(C51,COMPLEX(('Passive Radiator'!C$42*'Passive Radiator'!C$14/'Passive Radiator'!C$24),0)),IMSUM(COMPLEX('Passive Radiator'!C$41,0),IMPRODUCT(C51,COMPLEX('Passive Radiator'!C$42,0))))</f>
        <v>0.487066293294507+0.0793698468160522i</v>
      </c>
      <c r="G51" s="42" t="str">
        <f>IMPRODUCT(F51,IMSUB(COMPLEX(1,0),IMDIV(IMPRODUCT(COMPLEX('Passive Radiator'!C$41,0),E51),IMSUM(COMPLEX('Passive Radiator'!C$25-(2*PI()*B51)^2*'Passive Radiator'!C$40,0),IMPRODUCT(C51,COMPLEX('Passive Radiator'!C$26,0)),IMPRODUCT(COMPLEX('Passive Radiator'!C$41,0),E51)))))</f>
        <v>-1.15930294043736+0.646538633508588i</v>
      </c>
      <c r="H51" s="44" t="str">
        <f>IMDIV(COMPLEX('Passive Radiator'!C$18,0),IMPRODUCT(D51,IMSUM(COMPLEX('Passive Radiator'!C$16-(2*PI()*B51)^2*'Passive Radiator'!C$15,0),IMPRODUCT(C51,IMSUM(COMPLEX('Passive Radiator'!C$17,0),IMDIV(COMPLEX('Passive Radiator'!C$18^2,0),D51))),IMPRODUCT(COMPLEX('Passive Radiator'!C$14*'Passive Radiator'!C$41/'Passive Radiator'!C$24,0),G51))))</f>
        <v>-0.0000956260404655776-0.000151994473097263i</v>
      </c>
      <c r="I51" s="39">
        <f t="shared" si="1"/>
        <v>-122.17570413933612</v>
      </c>
      <c r="J51" s="32" t="str">
        <f>IMPRODUCT(IMDIV(IMPRODUCT(COMPLEX(-'Passive Radiator'!C$41,0),F51),IMSUM(IMPRODUCT(COMPLEX('Passive Radiator'!C$41,0),E51),COMPLEX('Passive Radiator'!C$25-(2*PI()*B51)^2*'Passive Radiator'!C$40,0),IMPRODUCT(COMPLEX('Passive Radiator'!C$26,0),C51))),H51)</f>
        <v>0.000275581930996957+0.000156300209701109i</v>
      </c>
      <c r="K51" s="39">
        <f t="shared" si="2"/>
        <v>29.560356042654337</v>
      </c>
      <c r="L51" s="52" t="str">
        <f>IMSUM(IMPRODUCT(COMPLEX(-('Passive Radiator'!C$14/'Passive Radiator'!C$24),0),H51),IMDIV(IMPRODUCT(COMPLEX(-'Passive Radiator'!C$41,0),J51),IMSUM(COMPLEX('Passive Radiator'!C$41,0),IMPRODUCT(COMPLEX('Passive Radiator'!C$42,0),C51))),IMDIV(IMPRODUCT(COMPLEX('Passive Radiator'!C$42*'Passive Radiator'!C$14/'Passive Radiator'!C$24,0),C51,H51),IMSUM(COMPLEX('Passive Radiator'!C$41,0),IMPRODUCT(COMPLEX('Passive Radiator'!C$42,0),C51))))</f>
        <v>-0.0000186390619328789+0.0000340787369089551i</v>
      </c>
      <c r="M51" s="40">
        <f t="shared" si="3"/>
        <v>118.67606186404059</v>
      </c>
      <c r="N51" s="51" t="str">
        <f>IMPRODUCT(COMPLEX(('Passive Radiator'!C$10*'Passive Radiator'!C$14)/(2*PI()),0),C51,C51,H51)</f>
        <v>0.0112083592927547+0.0178153216079286i</v>
      </c>
      <c r="O51" s="40">
        <f t="shared" si="4"/>
        <v>57.824295860663824</v>
      </c>
      <c r="P51" s="38" t="str">
        <f>IMPRODUCT(COMPLEX(('Passive Radiator'!C$10*'Passive Radiator'!C$24)/(2*PI()),0),C51,C51,J51)</f>
        <v>-0.0646020954578143-0.0366399967902792i</v>
      </c>
      <c r="Q51" s="35">
        <f t="shared" si="5"/>
        <v>-150.43964395734562</v>
      </c>
      <c r="R51" s="53" t="str">
        <f>IMPRODUCT(COMPLEX(('Passive Radiator'!C$10*'Passive Radiator'!C$24)/(2*PI()),0),C51,C51,L51)</f>
        <v>0.0043693810181091-0.00798875966544544i</v>
      </c>
      <c r="S51" s="45">
        <f t="shared" si="6"/>
        <v>-61.323938135959416</v>
      </c>
      <c r="T51" s="50">
        <f>IMABS(IMDIV(D51,IMSUB(COMPLEX(1,0),IMPRODUCT(COMPLEX('Passive Radiator'!C$18,0),IMPRODUCT(C51,H51)))))</f>
        <v>9.024719986172979</v>
      </c>
      <c r="U51" s="33">
        <f>20*LOG10('Passive Radiator'!C$31*50000*IMABS(N51))</f>
        <v>90.270798688994574</v>
      </c>
      <c r="V51" s="34">
        <f>20*LOG10('Passive Radiator'!C$31*50000*IMABS(P51))</f>
        <v>101.22281363168626</v>
      </c>
      <c r="W51" s="34">
        <f>20*LOG10('Passive Radiator'!C$31*50000*IMABS(R51))</f>
        <v>82.992795906197642</v>
      </c>
      <c r="X51" s="40">
        <f>1000*'Passive Radiator'!C$31*IMABS(H51)</f>
        <v>5.5667800161328955</v>
      </c>
      <c r="Y51" s="40">
        <f>1000*'Passive Radiator'!C$31*IMABS(J51)</f>
        <v>9.8214319297687922</v>
      </c>
      <c r="Z51" s="40">
        <f>'Passive Radiator'!C$31*IMABS(IMPRODUCT(C51,J51))</f>
        <v>1.6229697597502564</v>
      </c>
      <c r="AA51" s="40">
        <f>1000*'Passive Radiator'!C$31*IMABS(L51)</f>
        <v>1.2041315195711066</v>
      </c>
      <c r="AB51" s="53" t="str">
        <f t="shared" si="7"/>
        <v>-0.0490243551469505-0.026813434847796i</v>
      </c>
      <c r="AC51" s="40">
        <f>20*LOG10('Passive Radiator'!C$31*50000*IMABS(AB51))</f>
        <v>98.751446581884736</v>
      </c>
      <c r="AD51" s="40">
        <f t="shared" si="8"/>
        <v>86610.855644093506</v>
      </c>
      <c r="AE51" s="35">
        <f t="shared" si="9"/>
        <v>-151.32393813595974</v>
      </c>
      <c r="AG51" s="77"/>
    </row>
    <row r="52" spans="2:33" s="11" customFormat="1" x14ac:dyDescent="0.25">
      <c r="B52" s="36">
        <v>26.9</v>
      </c>
      <c r="C52" s="29" t="str">
        <f t="shared" si="0"/>
        <v>169.017684763131i</v>
      </c>
      <c r="D52" s="30" t="str">
        <f>COMPLEX('Passive Radiator'!C$19,2*PI()*B52*'Passive Radiator'!C$20)</f>
        <v>6</v>
      </c>
      <c r="E52" s="31" t="str">
        <f>IMSUB(COMPLEX(1,0),IMDIV(COMPLEX('Passive Radiator'!C$41,0),IMSUM(COMPLEX('Passive Radiator'!C$41,0),IMPRODUCT(C52,COMPLEX('Passive Radiator'!C$42,0)))))</f>
        <v>0.975245407404209+0.155376326192917i</v>
      </c>
      <c r="F52" s="31" t="str">
        <f>IMDIV(IMPRODUCT(C52,COMPLEX(('Passive Radiator'!C$42*'Passive Radiator'!C$14/'Passive Radiator'!C$24),0)),IMSUM(COMPLEX('Passive Radiator'!C$41,0),IMPRODUCT(C52,COMPLEX('Passive Radiator'!C$42,0))))</f>
        <v>0.487622703702105+0.0776881630964586i</v>
      </c>
      <c r="G52" s="42" t="str">
        <f>IMPRODUCT(F52,IMSUB(COMPLEX(1,0),IMDIV(IMPRODUCT(COMPLEX('Passive Radiator'!C$41,0),E52),IMSUM(COMPLEX('Passive Radiator'!C$25-(2*PI()*B52)^2*'Passive Radiator'!C$40,0),IMPRODUCT(C52,COMPLEX('Passive Radiator'!C$26,0)),IMPRODUCT(COMPLEX('Passive Radiator'!C$41,0),E52)))))</f>
        <v>-1.29837952324955+0.87325040710186i</v>
      </c>
      <c r="H52" s="44" t="str">
        <f>IMDIV(COMPLEX('Passive Radiator'!C$18,0),IMPRODUCT(D52,IMSUM(COMPLEX('Passive Radiator'!C$16-(2*PI()*B52)^2*'Passive Radiator'!C$15,0),IMPRODUCT(C52,IMSUM(COMPLEX('Passive Radiator'!C$17,0),IMDIV(COMPLEX('Passive Radiator'!C$18^2,0),D52))),IMPRODUCT(COMPLEX('Passive Radiator'!C$14*'Passive Radiator'!C$41/'Passive Radiator'!C$24,0),G52))))</f>
        <v>-0.0000831171112209988-0.000132276672221954i</v>
      </c>
      <c r="I52" s="39">
        <f t="shared" si="1"/>
        <v>-122.14353081781745</v>
      </c>
      <c r="J52" s="32" t="str">
        <f>IMPRODUCT(IMDIV(IMPRODUCT(COMPLEX(-'Passive Radiator'!C$41,0),F52),IMSUM(IMPRODUCT(COMPLEX('Passive Radiator'!C$41,0),E52),COMPLEX('Passive Radiator'!C$25-(2*PI()*B52)^2*'Passive Radiator'!C$40,0),IMPRODUCT(COMPLEX('Passive Radiator'!C$26,0),C52))),H52)</f>
        <v>0.000280785484291207+0.000129704972395778i</v>
      </c>
      <c r="K52" s="39">
        <f t="shared" si="2"/>
        <v>24.793923320107915</v>
      </c>
      <c r="L52" s="52" t="str">
        <f>IMSUM(IMPRODUCT(COMPLEX(-('Passive Radiator'!C$14/'Passive Radiator'!C$24),0),H52),IMDIV(IMPRODUCT(COMPLEX(-'Passive Radiator'!C$41,0),J52),IMSUM(COMPLEX('Passive Radiator'!C$41,0),IMPRODUCT(COMPLEX('Passive Radiator'!C$42,0),C52))),IMDIV(IMPRODUCT(COMPLEX('Passive Radiator'!C$42*'Passive Radiator'!C$14/'Passive Radiator'!C$24,0),C52,H52),IMSUM(COMPLEX('Passive Radiator'!C$41,0),IMPRODUCT(COMPLEX('Passive Radiator'!C$42,0),C52))))</f>
        <v>-0.0000157987155718071+0.000035596635120908i</v>
      </c>
      <c r="M52" s="40">
        <f t="shared" si="3"/>
        <v>113.93289731548865</v>
      </c>
      <c r="N52" s="51" t="str">
        <f>IMPRODUCT(COMPLEX(('Passive Radiator'!C$10*'Passive Radiator'!C$14)/(2*PI()),0),C52,C52,H52)</f>
        <v>0.0101917643682339+0.0162196767295694i</v>
      </c>
      <c r="O52" s="40">
        <f t="shared" si="4"/>
        <v>57.856469182182536</v>
      </c>
      <c r="P52" s="38" t="str">
        <f>IMPRODUCT(COMPLEX(('Passive Radiator'!C$10*'Passive Radiator'!C$24)/(2*PI()),0),C52,C52,J52)</f>
        <v>-0.0688594550960148-0.0318086732473464i</v>
      </c>
      <c r="Q52" s="35">
        <f t="shared" si="5"/>
        <v>-155.20607667989208</v>
      </c>
      <c r="R52" s="53" t="str">
        <f>IMPRODUCT(COMPLEX(('Passive Radiator'!C$10*'Passive Radiator'!C$24)/(2*PI()),0),C52,C52,L52)</f>
        <v>0.00387445579046847-0.00872967099373003i</v>
      </c>
      <c r="S52" s="45">
        <f t="shared" si="6"/>
        <v>-66.067102684511354</v>
      </c>
      <c r="T52" s="50">
        <f>IMABS(IMDIV(D52,IMSUB(COMPLEX(1,0),IMPRODUCT(COMPLEX('Passive Radiator'!C$18,0),IMPRODUCT(C52,H52)))))</f>
        <v>8.6284393260795991</v>
      </c>
      <c r="U52" s="33">
        <f>20*LOG10('Passive Radiator'!C$31*50000*IMABS(N52))</f>
        <v>89.452702577813255</v>
      </c>
      <c r="V52" s="34">
        <f>20*LOG10('Passive Radiator'!C$31*50000*IMABS(P52))</f>
        <v>101.40589191969582</v>
      </c>
      <c r="W52" s="34">
        <f>20*LOG10('Passive Radiator'!C$31*50000*IMABS(R52))</f>
        <v>83.407466242728674</v>
      </c>
      <c r="X52" s="40">
        <f>1000*'Passive Radiator'!C$31*IMABS(H52)</f>
        <v>4.8429076881927511</v>
      </c>
      <c r="Y52" s="40">
        <f>1000*'Passive Radiator'!C$31*IMABS(J52)</f>
        <v>9.5881686050453112</v>
      </c>
      <c r="Z52" s="40">
        <f>'Passive Radiator'!C$31*IMABS(IMPRODUCT(C52,J52))</f>
        <v>1.6205700587432976</v>
      </c>
      <c r="AA52" s="40">
        <f>1000*'Passive Radiator'!C$31*IMABS(L52)</f>
        <v>1.2072977145963519</v>
      </c>
      <c r="AB52" s="53" t="str">
        <f t="shared" si="7"/>
        <v>-0.0547932349373124-0.024318667511507i</v>
      </c>
      <c r="AC52" s="40">
        <f>20*LOG10('Passive Radiator'!C$31*50000*IMABS(AB52))</f>
        <v>99.362047548668755</v>
      </c>
      <c r="AD52" s="40">
        <f t="shared" si="8"/>
        <v>92918.540039622065</v>
      </c>
      <c r="AE52" s="35">
        <f t="shared" si="9"/>
        <v>-156.06710268451153</v>
      </c>
      <c r="AG52" s="77"/>
    </row>
    <row r="53" spans="2:33" s="11" customFormat="1" x14ac:dyDescent="0.25">
      <c r="B53" s="36">
        <v>27.5</v>
      </c>
      <c r="C53" s="29" t="str">
        <f t="shared" si="0"/>
        <v>172.787595947439i</v>
      </c>
      <c r="D53" s="30" t="str">
        <f>COMPLEX('Passive Radiator'!C$19,2*PI()*B53*'Passive Radiator'!C$20)</f>
        <v>6</v>
      </c>
      <c r="E53" s="31" t="str">
        <f>IMSUB(COMPLEX(1,0),IMDIV(COMPLEX('Passive Radiator'!C$41,0),IMSUM(COMPLEX('Passive Radiator'!C$41,0),IMPRODUCT(C53,COMPLEX('Passive Radiator'!C$42,0)))))</f>
        <v>0.976288490037873+0.152148855590317i</v>
      </c>
      <c r="F53" s="31" t="str">
        <f>IMDIV(IMPRODUCT(C53,COMPLEX(('Passive Radiator'!C$42*'Passive Radiator'!C$14/'Passive Radiator'!C$24),0)),IMSUM(COMPLEX('Passive Radiator'!C$41,0),IMPRODUCT(C53,COMPLEX('Passive Radiator'!C$42,0))))</f>
        <v>0.488144245018937+0.0760744277951589i</v>
      </c>
      <c r="G53" s="42" t="str">
        <f>IMPRODUCT(F53,IMSUB(COMPLEX(1,0),IMDIV(IMPRODUCT(COMPLEX('Passive Radiator'!C$41,0),E53),IMSUM(COMPLEX('Passive Radiator'!C$25-(2*PI()*B53)^2*'Passive Radiator'!C$40,0),IMPRODUCT(C53,COMPLEX('Passive Radiator'!C$26,0)),IMPRODUCT(COMPLEX('Passive Radiator'!C$41,0),E53)))))</f>
        <v>-1.41998456276602+1.19637049354923i</v>
      </c>
      <c r="H53" s="44" t="str">
        <f>IMDIV(COMPLEX('Passive Radiator'!C$18,0),IMPRODUCT(D53,IMSUM(COMPLEX('Passive Radiator'!C$16-(2*PI()*B53)^2*'Passive Radiator'!C$15,0),IMPRODUCT(C53,IMSUM(COMPLEX('Passive Radiator'!C$17,0),IMDIV(COMPLEX('Passive Radiator'!C$18^2,0),D53))),IMPRODUCT(COMPLEX('Passive Radiator'!C$14*'Passive Radiator'!C$41/'Passive Radiator'!C$24,0),G53))))</f>
        <v>-0.0000685902409363607-0.000115572548015755i</v>
      </c>
      <c r="I53" s="39">
        <f t="shared" si="1"/>
        <v>-120.68837342515467</v>
      </c>
      <c r="J53" s="32" t="str">
        <f>IMPRODUCT(IMDIV(IMPRODUCT(COMPLEX(-'Passive Radiator'!C$41,0),F53),IMSUM(IMPRODUCT(COMPLEX('Passive Radiator'!C$41,0),E53),COMPLEX('Passive Radiator'!C$25-(2*PI()*B53)^2*'Passive Radiator'!C$40,0),IMPRODUCT(COMPLEX('Passive Radiator'!C$26,0),C53))),H53)</f>
        <v>0.000282747098167456+0.00010311120617255i</v>
      </c>
      <c r="K53" s="39">
        <f t="shared" si="2"/>
        <v>20.035721447242693</v>
      </c>
      <c r="L53" s="52" t="str">
        <f>IMSUM(IMPRODUCT(COMPLEX(-('Passive Radiator'!C$14/'Passive Radiator'!C$24),0),H53),IMDIV(IMPRODUCT(COMPLEX(-'Passive Radiator'!C$41,0),J53),IMSUM(COMPLEX('Passive Radiator'!C$41,0),IMPRODUCT(COMPLEX('Passive Radiator'!C$42,0),C53))),IMDIV(IMPRODUCT(COMPLEX('Passive Radiator'!C$42*'Passive Radiator'!C$14/'Passive Radiator'!C$24,0),C53,H53),IMSUM(COMPLEX('Passive Radiator'!C$41,0),IMPRODUCT(COMPLEX('Passive Radiator'!C$42,0),C53))))</f>
        <v>-0.0000127873081028905+0.0000367269614955403i</v>
      </c>
      <c r="M53" s="40">
        <f t="shared" si="3"/>
        <v>109.1966982433336</v>
      </c>
      <c r="N53" s="51" t="str">
        <f>IMPRODUCT(COMPLEX(('Passive Radiator'!C$10*'Passive Radiator'!C$14)/(2*PI()),0),C53,C53,H53)</f>
        <v>0.00878986266654908+0.0148106612721214i</v>
      </c>
      <c r="O53" s="40">
        <f t="shared" si="4"/>
        <v>59.311626574845263</v>
      </c>
      <c r="P53" s="38" t="str">
        <f>IMPRODUCT(COMPLEX(('Passive Radiator'!C$10*'Passive Radiator'!C$24)/(2*PI()),0),C53,C53,J53)</f>
        <v>-0.072468273279959-0.026427472167064i</v>
      </c>
      <c r="Q53" s="35">
        <f t="shared" si="5"/>
        <v>-159.96427855275729</v>
      </c>
      <c r="R53" s="53" t="str">
        <f>IMPRODUCT(COMPLEX(('Passive Radiator'!C$10*'Passive Radiator'!C$24)/(2*PI()),0),C53,C53,L53)</f>
        <v>0.00327739575090699-0.00941314517337702i</v>
      </c>
      <c r="S53" s="45">
        <f t="shared" si="6"/>
        <v>-70.803301756666428</v>
      </c>
      <c r="T53" s="50">
        <f>IMABS(IMDIV(D53,IMSUB(COMPLEX(1,0),IMPRODUCT(COMPLEX('Passive Radiator'!C$18,0),IMPRODUCT(C53,H53)))))</f>
        <v>8.3234112934367204</v>
      </c>
      <c r="U53" s="33">
        <f>20*LOG10('Passive Radiator'!C$31*50000*IMABS(N53))</f>
        <v>88.528599806030314</v>
      </c>
      <c r="V53" s="34">
        <f>20*LOG10('Passive Radiator'!C$31*50000*IMABS(P53))</f>
        <v>101.55184881432223</v>
      </c>
      <c r="W53" s="34">
        <f>20*LOG10('Passive Radiator'!C$31*50000*IMABS(R53))</f>
        <v>83.778252569655237</v>
      </c>
      <c r="X53" s="40">
        <f>1000*'Passive Radiator'!C$31*IMABS(H53)</f>
        <v>4.1662010562748995</v>
      </c>
      <c r="Y53" s="40">
        <f>1000*'Passive Radiator'!C$31*IMABS(J53)</f>
        <v>9.329807420757227</v>
      </c>
      <c r="Z53" s="40">
        <f>'Passive Radiator'!C$31*IMABS(IMPRODUCT(C53,J53))</f>
        <v>1.6120749948852182</v>
      </c>
      <c r="AA53" s="40">
        <f>1000*'Passive Radiator'!C$31*IMABS(L53)</f>
        <v>1.2055712074339848</v>
      </c>
      <c r="AB53" s="53" t="str">
        <f t="shared" si="7"/>
        <v>-0.0604010148625029-0.0210299560683196i</v>
      </c>
      <c r="AC53" s="40">
        <f>20*LOG10('Passive Radiator'!C$31*50000*IMABS(AB53))</f>
        <v>99.924442152152423</v>
      </c>
      <c r="AD53" s="40">
        <f t="shared" si="8"/>
        <v>99133.880741628833</v>
      </c>
      <c r="AE53" s="35">
        <f t="shared" si="9"/>
        <v>-160.80330175666674</v>
      </c>
      <c r="AG53" s="77"/>
    </row>
    <row r="54" spans="2:33" s="11" customFormat="1" x14ac:dyDescent="0.25">
      <c r="B54" s="36">
        <v>28.2</v>
      </c>
      <c r="C54" s="29" t="str">
        <f t="shared" si="0"/>
        <v>177.185825662464i</v>
      </c>
      <c r="D54" s="30" t="str">
        <f>COMPLEX('Passive Radiator'!C$19,2*PI()*B54*'Passive Radiator'!C$20)</f>
        <v>6</v>
      </c>
      <c r="E54" s="31" t="str">
        <f>IMSUB(COMPLEX(1,0),IMDIV(COMPLEX('Passive Radiator'!C$41,0),IMSUM(COMPLEX('Passive Radiator'!C$41,0),IMPRODUCT(C54,COMPLEX('Passive Radiator'!C$42,0)))))</f>
        <v>0.977424802015514+0.14854480273792i</v>
      </c>
      <c r="F54" s="31" t="str">
        <f>IMDIV(IMPRODUCT(C54,COMPLEX(('Passive Radiator'!C$42*'Passive Radiator'!C$14/'Passive Radiator'!C$24),0)),IMSUM(COMPLEX('Passive Radiator'!C$41,0),IMPRODUCT(C54,COMPLEX('Passive Radiator'!C$42,0))))</f>
        <v>0.488712401007758+0.0742724013689603i</v>
      </c>
      <c r="G54" s="42" t="str">
        <f>IMPRODUCT(F54,IMSUB(COMPLEX(1,0),IMDIV(IMPRODUCT(COMPLEX('Passive Radiator'!C$41,0),E54),IMSUM(COMPLEX('Passive Radiator'!C$25-(2*PI()*B54)^2*'Passive Radiator'!C$40,0),IMPRODUCT(C54,COMPLEX('Passive Radiator'!C$26,0)),IMPRODUCT(COMPLEX('Passive Radiator'!C$41,0),E54)))))</f>
        <v>-1.46521454740423+1.73481083851581i</v>
      </c>
      <c r="H54" s="44" t="str">
        <f>IMDIV(COMPLEX('Passive Radiator'!C$18,0),IMPRODUCT(D54,IMSUM(COMPLEX('Passive Radiator'!C$16-(2*PI()*B54)^2*'Passive Radiator'!C$15,0),IMPRODUCT(C54,IMSUM(COMPLEX('Passive Radiator'!C$17,0),IMDIV(COMPLEX('Passive Radiator'!C$18^2,0),D54))),IMPRODUCT(COMPLEX('Passive Radiator'!C$14*'Passive Radiator'!C$41/'Passive Radiator'!C$24,0),G54))))</f>
        <v>-0.0000499024662717134-0.00010019183824751i</v>
      </c>
      <c r="I54" s="39">
        <f t="shared" si="1"/>
        <v>-116.476480367642</v>
      </c>
      <c r="J54" s="32" t="str">
        <f>IMPRODUCT(IMDIV(IMPRODUCT(COMPLEX(-'Passive Radiator'!C$41,0),F54),IMSUM(IMPRODUCT(COMPLEX('Passive Radiator'!C$41,0),E54),COMPLEX('Passive Radiator'!C$25-(2*PI()*B54)^2*'Passive Radiator'!C$40,0),IMPRODUCT(COMPLEX('Passive Radiator'!C$26,0),C54))),H54)</f>
        <v>0.00028103661733802+0.0000727995037355348i</v>
      </c>
      <c r="K54" s="39">
        <f t="shared" si="2"/>
        <v>14.522640702012541</v>
      </c>
      <c r="L54" s="52" t="str">
        <f>IMSUM(IMPRODUCT(COMPLEX(-('Passive Radiator'!C$14/'Passive Radiator'!C$24),0),H54),IMDIV(IMPRODUCT(COMPLEX(-'Passive Radiator'!C$41,0),J54),IMSUM(COMPLEX('Passive Radiator'!C$41,0),IMPRODUCT(COMPLEX('Passive Radiator'!C$42,0),C54))),IMDIV(IMPRODUCT(COMPLEX('Passive Radiator'!C$42*'Passive Radiator'!C$14/'Passive Radiator'!C$24,0),C54,H54),IMSUM(COMPLEX('Passive Radiator'!C$41,0),IMPRODUCT(COMPLEX('Passive Radiator'!C$42,0),C54))))</f>
        <v>-0.0000091536777468978+0.0000375276149628063i</v>
      </c>
      <c r="M54" s="40">
        <f t="shared" si="3"/>
        <v>103.70782695915709</v>
      </c>
      <c r="N54" s="51" t="str">
        <f>IMPRODUCT(COMPLEX(('Passive Radiator'!C$10*'Passive Radiator'!C$14)/(2*PI()),0),C54,C54,H54)</f>
        <v>0.00672472609909794+0.0135015906009748i</v>
      </c>
      <c r="O54" s="40">
        <f t="shared" si="4"/>
        <v>63.523519632357932</v>
      </c>
      <c r="P54" s="38" t="str">
        <f>IMPRODUCT(COMPLEX(('Passive Radiator'!C$10*'Passive Radiator'!C$24)/(2*PI()),0),C54,C54,J54)</f>
        <v>-0.0757435219784497-0.0196205422035114i</v>
      </c>
      <c r="Q54" s="35">
        <f t="shared" si="5"/>
        <v>-165.47735929798748</v>
      </c>
      <c r="R54" s="53" t="str">
        <f>IMPRODUCT(COMPLEX(('Passive Radiator'!C$10*'Passive Radiator'!C$24)/(2*PI()),0),C54,C54,L54)</f>
        <v>0.00246705144038895-0.0101142468752223i</v>
      </c>
      <c r="S54" s="45">
        <f t="shared" si="6"/>
        <v>-76.292173040842869</v>
      </c>
      <c r="T54" s="50">
        <f>IMABS(IMDIV(D54,IMSUB(COMPLEX(1,0),IMPRODUCT(COMPLEX('Passive Radiator'!C$18,0),IMPRODUCT(C54,H54)))))</f>
        <v>8.0660873758046918</v>
      </c>
      <c r="U54" s="33">
        <f>20*LOG10('Passive Radiator'!C$31*50000*IMABS(N54))</f>
        <v>87.376732209568232</v>
      </c>
      <c r="V54" s="34">
        <f>20*LOG10('Passive Radiator'!C$31*50000*IMABS(P54))</f>
        <v>101.67560041442047</v>
      </c>
      <c r="W54" s="34">
        <f>20*LOG10('Passive Radiator'!C$31*50000*IMABS(R54))</f>
        <v>84.15629904280955</v>
      </c>
      <c r="X54" s="40">
        <f>1000*'Passive Radiator'!C$31*IMABS(H54)</f>
        <v>3.4698764860365747</v>
      </c>
      <c r="Y54" s="40">
        <f>1000*'Passive Radiator'!C$31*IMABS(J54)</f>
        <v>8.9996875198980266</v>
      </c>
      <c r="Z54" s="40">
        <f>'Passive Radiator'!C$31*IMABS(IMPRODUCT(C54,J54))</f>
        <v>1.5946170639173043</v>
      </c>
      <c r="AA54" s="40">
        <f>1000*'Passive Radiator'!C$31*IMABS(L54)</f>
        <v>1.197463713332541</v>
      </c>
      <c r="AB54" s="53" t="str">
        <f t="shared" si="7"/>
        <v>-0.0665517444389628-0.0162331984777589i</v>
      </c>
      <c r="AC54" s="40">
        <f>20*LOG10('Passive Radiator'!C$31*50000*IMABS(AB54))</f>
        <v>100.52081691508866</v>
      </c>
      <c r="AD54" s="40">
        <f t="shared" si="8"/>
        <v>106179.54152378572</v>
      </c>
      <c r="AE54" s="35">
        <f t="shared" si="9"/>
        <v>-166.29217304084321</v>
      </c>
      <c r="AG54" s="77"/>
    </row>
    <row r="55" spans="2:33" s="11" customFormat="1" x14ac:dyDescent="0.25">
      <c r="B55" s="36">
        <v>28.8</v>
      </c>
      <c r="C55" s="29" t="str">
        <f t="shared" si="0"/>
        <v>180.955736846772i</v>
      </c>
      <c r="D55" s="30" t="str">
        <f>COMPLEX('Passive Radiator'!C$19,2*PI()*B55*'Passive Radiator'!C$20)</f>
        <v>6</v>
      </c>
      <c r="E55" s="31" t="str">
        <f>IMSUB(COMPLEX(1,0),IMDIV(COMPLEX('Passive Radiator'!C$41,0),IMSUM(COMPLEX('Passive Radiator'!C$41,0),IMPRODUCT(C55,COMPLEX('Passive Radiator'!C$42,0)))))</f>
        <v>0.978335470900204+0.145585635550626i</v>
      </c>
      <c r="F55" s="31" t="str">
        <f>IMDIV(IMPRODUCT(C55,COMPLEX(('Passive Radiator'!C$42*'Passive Radiator'!C$14/'Passive Radiator'!C$24),0)),IMSUM(COMPLEX('Passive Radiator'!C$41,0),IMPRODUCT(C55,COMPLEX('Passive Radiator'!C$42,0))))</f>
        <v>0.489167735450103+0.072792817775313i</v>
      </c>
      <c r="G55" s="42" t="str">
        <f>IMPRODUCT(F55,IMSUB(COMPLEX(1,0),IMDIV(IMPRODUCT(COMPLEX('Passive Radiator'!C$41,0),E55),IMSUM(COMPLEX('Passive Radiator'!C$25-(2*PI()*B55)^2*'Passive Radiator'!C$40,0),IMPRODUCT(C55,COMPLEX('Passive Radiator'!C$26,0)),IMPRODUCT(COMPLEX('Passive Radiator'!C$41,0),E55)))))</f>
        <v>-1.2968469308864+2.32674787340249i</v>
      </c>
      <c r="H55" s="44" t="str">
        <f>IMDIV(COMPLEX('Passive Radiator'!C$18,0),IMPRODUCT(D55,IMSUM(COMPLEX('Passive Radiator'!C$16-(2*PI()*B55)^2*'Passive Radiator'!C$15,0),IMPRODUCT(C55,IMSUM(COMPLEX('Passive Radiator'!C$17,0),IMDIV(COMPLEX('Passive Radiator'!C$18^2,0),D55))),IMPRODUCT(COMPLEX('Passive Radiator'!C$14*'Passive Radiator'!C$41/'Passive Radiator'!C$24,0),G55))))</f>
        <v>-0.0000331164594632195-0.0000906148597611098i</v>
      </c>
      <c r="I55" s="39">
        <f t="shared" si="1"/>
        <v>-110.07553306824168</v>
      </c>
      <c r="J55" s="32" t="str">
        <f>IMPRODUCT(IMDIV(IMPRODUCT(COMPLEX(-'Passive Radiator'!C$41,0),F55),IMSUM(IMPRODUCT(COMPLEX('Passive Radiator'!C$41,0),E55),COMPLEX('Passive Radiator'!C$25-(2*PI()*B55)^2*'Passive Radiator'!C$40,0),IMPRODUCT(COMPLEX('Passive Radiator'!C$26,0),C55))),H55)</f>
        <v>0.000276363966859118+0.0000480017692582309i</v>
      </c>
      <c r="K55" s="39">
        <f t="shared" si="2"/>
        <v>9.853424713347211</v>
      </c>
      <c r="L55" s="52" t="str">
        <f>IMSUM(IMPRODUCT(COMPLEX(-('Passive Radiator'!C$14/'Passive Radiator'!C$24),0),H55),IMDIV(IMPRODUCT(COMPLEX(-'Passive Radiator'!C$41,0),J55),IMSUM(COMPLEX('Passive Radiator'!C$41,0),IMPRODUCT(COMPLEX('Passive Radiator'!C$42,0),C55))),IMDIV(IMPRODUCT(COMPLEX('Passive Radiator'!C$42*'Passive Radiator'!C$14/'Passive Radiator'!C$24,0),C55,H55),IMSUM(COMPLEX('Passive Radiator'!C$41,0),IMPRODUCT(COMPLEX('Passive Radiator'!C$42,0),C55))))</f>
        <v>-6.02082606298082E-06+0.0000377656117655546i</v>
      </c>
      <c r="M55" s="40">
        <f t="shared" si="3"/>
        <v>99.058215533746193</v>
      </c>
      <c r="N55" s="51" t="str">
        <f>IMPRODUCT(COMPLEX(('Passive Radiator'!C$10*'Passive Radiator'!C$14)/(2*PI()),0),C55,C55,H55)</f>
        <v>0.00465460946786527+0.0127361677851398i</v>
      </c>
      <c r="O55" s="40">
        <f t="shared" si="4"/>
        <v>69.924466931758275</v>
      </c>
      <c r="P55" s="38" t="str">
        <f>IMPRODUCT(COMPLEX(('Passive Radiator'!C$10*'Passive Radiator'!C$24)/(2*PI()),0),C55,C55,J55)</f>
        <v>-0.0776874314204962-0.013493561406333i</v>
      </c>
      <c r="Q55" s="35">
        <f t="shared" si="5"/>
        <v>-170.14657528665279</v>
      </c>
      <c r="R55" s="53" t="str">
        <f>IMPRODUCT(COMPLEX(('Passive Radiator'!C$10*'Passive Radiator'!C$24)/(2*PI()),0),C55,C55,L55)</f>
        <v>0.00169248732813638-0.0106161212238831i</v>
      </c>
      <c r="S55" s="45">
        <f t="shared" si="6"/>
        <v>-80.941784466253779</v>
      </c>
      <c r="T55" s="50">
        <f>IMABS(IMDIV(D55,IMSUB(COMPLEX(1,0),IMPRODUCT(COMPLEX('Passive Radiator'!C$18,0),IMPRODUCT(C55,H55)))))</f>
        <v>7.9190434012441644</v>
      </c>
      <c r="U55" s="33">
        <f>20*LOG10('Passive Radiator'!C$31*50000*IMABS(N55))</f>
        <v>86.451869303509525</v>
      </c>
      <c r="V55" s="34">
        <f>20*LOG10('Passive Radiator'!C$31*50000*IMABS(P55))</f>
        <v>101.74273127240654</v>
      </c>
      <c r="W55" s="34">
        <f>20*LOG10('Passive Radiator'!C$31*50000*IMABS(R55))</f>
        <v>84.434955192800146</v>
      </c>
      <c r="X55" s="40">
        <f>1000*'Passive Radiator'!C$31*IMABS(H55)</f>
        <v>2.9907775480174674</v>
      </c>
      <c r="Y55" s="40">
        <f>1000*'Passive Radiator'!C$31*IMABS(J55)</f>
        <v>8.6955531601420848</v>
      </c>
      <c r="Z55" s="40">
        <f>'Passive Radiator'!C$31*IMABS(IMPRODUCT(C55,J55))</f>
        <v>1.5735102293837886</v>
      </c>
      <c r="AA55" s="40">
        <f>1000*'Passive Radiator'!C$31*IMABS(L55)</f>
        <v>1.1855187046797202</v>
      </c>
      <c r="AB55" s="53" t="str">
        <f t="shared" si="7"/>
        <v>-0.0713403346244945-0.0113735148450763i</v>
      </c>
      <c r="AC55" s="40">
        <f>20*LOG10('Passive Radiator'!C$31*50000*IMABS(AB55))</f>
        <v>100.98234065387665</v>
      </c>
      <c r="AD55" s="40">
        <f t="shared" si="8"/>
        <v>111973.95877032794</v>
      </c>
      <c r="AE55" s="35">
        <f t="shared" si="9"/>
        <v>-170.94178446625392</v>
      </c>
      <c r="AG55" s="77"/>
    </row>
    <row r="56" spans="2:33" s="11" customFormat="1" x14ac:dyDescent="0.25">
      <c r="B56" s="36">
        <v>29.5</v>
      </c>
      <c r="C56" s="29" t="str">
        <f t="shared" si="0"/>
        <v>185.353966561798i</v>
      </c>
      <c r="D56" s="30" t="str">
        <f>COMPLEX('Passive Radiator'!C$19,2*PI()*B56*'Passive Radiator'!C$20)</f>
        <v>6</v>
      </c>
      <c r="E56" s="31" t="str">
        <f>IMSUB(COMPLEX(1,0),IMDIV(COMPLEX('Passive Radiator'!C$41,0),IMSUM(COMPLEX('Passive Radiator'!C$41,0),IMPRODUCT(C56,COMPLEX('Passive Radiator'!C$42,0)))))</f>
        <v>0.979330420453697+0.14227560587705i</v>
      </c>
      <c r="F56" s="31" t="str">
        <f>IMDIV(IMPRODUCT(C56,COMPLEX(('Passive Radiator'!C$42*'Passive Radiator'!C$14/'Passive Radiator'!C$24),0)),IMSUM(COMPLEX('Passive Radiator'!C$41,0),IMPRODUCT(C56,COMPLEX('Passive Radiator'!C$42,0))))</f>
        <v>0.48966521022685+0.0711378029385253i</v>
      </c>
      <c r="G56" s="42" t="str">
        <f>IMPRODUCT(F56,IMSUB(COMPLEX(1,0),IMDIV(IMPRODUCT(COMPLEX('Passive Radiator'!C$41,0),E56),IMSUM(COMPLEX('Passive Radiator'!C$25-(2*PI()*B56)^2*'Passive Radiator'!C$40,0),IMPRODUCT(C56,COMPLEX('Passive Radiator'!C$26,0)),IMPRODUCT(COMPLEX('Passive Radiator'!C$41,0),E56)))))</f>
        <v>-0.683294664775539+2.98273076135554i</v>
      </c>
      <c r="H56" s="44" t="str">
        <f>IMDIV(COMPLEX('Passive Radiator'!C$18,0),IMPRODUCT(D56,IMSUM(COMPLEX('Passive Radiator'!C$16-(2*PI()*B56)^2*'Passive Radiator'!C$15,0),IMPRODUCT(C56,IMSUM(COMPLEX('Passive Radiator'!C$17,0),IMDIV(COMPLEX('Passive Radiator'!C$18^2,0),D56))),IMPRODUCT(COMPLEX('Passive Radiator'!C$14*'Passive Radiator'!C$41/'Passive Radiator'!C$24,0),G56))))</f>
        <v>-0.0000134967095041284-0.0000835403934213538i</v>
      </c>
      <c r="I56" s="39">
        <f t="shared" si="1"/>
        <v>-99.177354911912957</v>
      </c>
      <c r="J56" s="32" t="str">
        <f>IMPRODUCT(IMDIV(IMPRODUCT(COMPLEX(-'Passive Radiator'!C$41,0),F56),IMSUM(IMPRODUCT(COMPLEX('Passive Radiator'!C$41,0),E56),COMPLEX('Passive Radiator'!C$25-(2*PI()*B56)^2*'Passive Radiator'!C$40,0),IMPRODUCT(COMPLEX('Passive Radiator'!C$26,0),C56))),H56)</f>
        <v>0.000267593490634421+0.0000210557934602107i</v>
      </c>
      <c r="K56" s="39">
        <f t="shared" si="2"/>
        <v>4.4990911457070411</v>
      </c>
      <c r="L56" s="52" t="str">
        <f>IMSUM(IMPRODUCT(COMPLEX(-('Passive Radiator'!C$14/'Passive Radiator'!C$24),0),H56),IMDIV(IMPRODUCT(COMPLEX(-'Passive Radiator'!C$41,0),J56),IMSUM(COMPLEX('Passive Radiator'!C$41,0),IMPRODUCT(COMPLEX('Passive Radiator'!C$42,0),C56))),IMDIV(IMPRODUCT(COMPLEX('Passive Radiator'!C$42*'Passive Radiator'!C$14/'Passive Radiator'!C$24,0),C56,H56),IMSUM(COMPLEX('Passive Radiator'!C$41,0),IMPRODUCT(COMPLEX('Passive Radiator'!C$42,0),C56))))</f>
        <v>-2.44440501254488E-06+0.0000375400577534835i</v>
      </c>
      <c r="M56" s="40">
        <f t="shared" si="3"/>
        <v>93.725531131360114</v>
      </c>
      <c r="N56" s="51" t="str">
        <f>IMPRODUCT(COMPLEX(('Passive Radiator'!C$10*'Passive Radiator'!C$14)/(2*PI()),0),C56,C56,H56)</f>
        <v>0.00199033557701233+0.0123195521910927i</v>
      </c>
      <c r="O56" s="40">
        <f t="shared" si="4"/>
        <v>80.822645088087</v>
      </c>
      <c r="P56" s="38" t="str">
        <f>IMPRODUCT(COMPLEX(('Passive Radiator'!C$10*'Passive Radiator'!C$24)/(2*PI()),0),C56,C56,J56)</f>
        <v>-0.0789230655699733-0.00621012029832338i</v>
      </c>
      <c r="Q56" s="35">
        <f t="shared" si="5"/>
        <v>-175.50090885429293</v>
      </c>
      <c r="R56" s="53" t="str">
        <f>IMPRODUCT(COMPLEX(('Passive Radiator'!C$10*'Passive Radiator'!C$24)/(2*PI()),0),C56,C56,L56)</f>
        <v>0.000720944058195396-0.0110719301600144i</v>
      </c>
      <c r="S56" s="45">
        <f t="shared" si="6"/>
        <v>-86.2744688686399</v>
      </c>
      <c r="T56" s="50">
        <f>IMABS(IMDIV(D56,IMSUB(COMPLEX(1,0),IMPRODUCT(COMPLEX('Passive Radiator'!C$18,0),IMPRODUCT(C56,H56)))))</f>
        <v>7.8230874202143452</v>
      </c>
      <c r="U56" s="33">
        <f>20*LOG10('Passive Radiator'!C$31*50000*IMABS(N56))</f>
        <v>85.730434937063251</v>
      </c>
      <c r="V56" s="34">
        <f>20*LOG10('Passive Radiator'!C$31*50000*IMABS(P56))</f>
        <v>101.77751909517069</v>
      </c>
      <c r="W56" s="34">
        <f>20*LOG10('Passive Radiator'!C$31*50000*IMABS(R56))</f>
        <v>84.709475477983759</v>
      </c>
      <c r="X56" s="40">
        <f>1000*'Passive Radiator'!C$31*IMABS(H56)</f>
        <v>2.6233324834867005</v>
      </c>
      <c r="Y56" s="40">
        <f>1000*'Passive Radiator'!C$31*IMABS(J56)</f>
        <v>8.321038840439039</v>
      </c>
      <c r="Z56" s="40">
        <f>'Passive Radiator'!C$31*IMABS(IMPRODUCT(C56,J56))</f>
        <v>1.5423375549901606</v>
      </c>
      <c r="AA56" s="40">
        <f>1000*'Passive Radiator'!C$31*IMABS(L56)</f>
        <v>1.1662062600467475</v>
      </c>
      <c r="AB56" s="53" t="str">
        <f t="shared" si="7"/>
        <v>-0.0762117859347656-0.00496249826724508i</v>
      </c>
      <c r="AC56" s="40">
        <f>20*LOG10('Passive Radiator'!C$31*50000*IMABS(AB56))</f>
        <v>101.4654515034389</v>
      </c>
      <c r="AD56" s="40">
        <f t="shared" si="8"/>
        <v>118378.42982303217</v>
      </c>
      <c r="AE56" s="35">
        <f t="shared" si="9"/>
        <v>-176.27446886863979</v>
      </c>
      <c r="AG56" s="77"/>
    </row>
    <row r="57" spans="2:33" s="11" customFormat="1" x14ac:dyDescent="0.25">
      <c r="B57" s="36">
        <v>30.2</v>
      </c>
      <c r="C57" s="29" t="str">
        <f t="shared" si="0"/>
        <v>189.752196276823i</v>
      </c>
      <c r="D57" s="30" t="str">
        <f>COMPLEX('Passive Radiator'!C$19,2*PI()*B57*'Passive Radiator'!C$20)</f>
        <v>6</v>
      </c>
      <c r="E57" s="31" t="str">
        <f>IMSUB(COMPLEX(1,0),IMDIV(COMPLEX('Passive Radiator'!C$41,0),IMSUM(COMPLEX('Passive Radiator'!C$41,0),IMPRODUCT(C57,COMPLEX('Passive Radiator'!C$42,0)))))</f>
        <v>0.980258811369872+0.139109575880304i</v>
      </c>
      <c r="F57" s="31" t="str">
        <f>IMDIV(IMPRODUCT(C57,COMPLEX(('Passive Radiator'!C$42*'Passive Radiator'!C$14/'Passive Radiator'!C$24),0)),IMSUM(COMPLEX('Passive Radiator'!C$41,0),IMPRODUCT(C57,COMPLEX('Passive Radiator'!C$42,0))))</f>
        <v>0.490129405684938+0.0695547879401523i</v>
      </c>
      <c r="G57" s="42" t="str">
        <f>IMPRODUCT(F57,IMSUB(COMPLEX(1,0),IMDIV(IMPRODUCT(COMPLEX('Passive Radiator'!C$41,0),E57),IMSUM(COMPLEX('Passive Radiator'!C$25-(2*PI()*B57)^2*'Passive Radiator'!C$40,0),IMPRODUCT(C57,COMPLEX('Passive Radiator'!C$26,0)),IMPRODUCT(COMPLEX('Passive Radiator'!C$41,0),E57)))))</f>
        <v>0.295308178903932+3.20130589141629i</v>
      </c>
      <c r="H57" s="44" t="str">
        <f>IMDIV(COMPLEX('Passive Radiator'!C$18,0),IMPRODUCT(D57,IMSUM(COMPLEX('Passive Radiator'!C$16-(2*PI()*B57)^2*'Passive Radiator'!C$15,0),IMPRODUCT(C57,IMSUM(COMPLEX('Passive Radiator'!C$17,0),IMDIV(COMPLEX('Passive Radiator'!C$18^2,0),D57))),IMPRODUCT(COMPLEX('Passive Radiator'!C$14*'Passive Radiator'!C$41/'Passive Radiator'!C$24,0),G57))))</f>
        <v>5.33446340837064E-06-0.0000805516168942255i</v>
      </c>
      <c r="I57" s="39">
        <f t="shared" si="1"/>
        <v>-86.211167313024603</v>
      </c>
      <c r="J57" s="32" t="str">
        <f>IMPRODUCT(IMDIV(IMPRODUCT(COMPLEX(-'Passive Radiator'!C$41,0),F57),IMSUM(IMPRODUCT(COMPLEX('Passive Radiator'!C$41,0),E57),COMPLEX('Passive Radiator'!C$25-(2*PI()*B57)^2*'Passive Radiator'!C$40,0),IMPRODUCT(COMPLEX('Passive Radiator'!C$26,0),C57))),H57)</f>
        <v>0.00025582617854426-3.25270701088705E-06i</v>
      </c>
      <c r="K57" s="39">
        <f t="shared" si="2"/>
        <v>-0.72844907096266898</v>
      </c>
      <c r="L57" s="52" t="str">
        <f>IMSUM(IMPRODUCT(COMPLEX(-('Passive Radiator'!C$14/'Passive Radiator'!C$24),0),H57),IMDIV(IMPRODUCT(COMPLEX(-'Passive Radiator'!C$41,0),J57),IMSUM(COMPLEX('Passive Radiator'!C$41,0),IMPRODUCT(COMPLEX('Passive Radiator'!C$42,0),C57))),IMDIV(IMPRODUCT(COMPLEX('Passive Radiator'!C$42*'Passive Radiator'!C$14/'Passive Radiator'!C$24,0),C57,H57),IMSUM(COMPLEX('Passive Radiator'!C$41,0),IMPRODUCT(COMPLEX('Passive Radiator'!C$42,0),C57))))</f>
        <v>9.5226615270191E-07+0.0000368182133019604i</v>
      </c>
      <c r="M57" s="40">
        <f t="shared" si="3"/>
        <v>88.518432443558254</v>
      </c>
      <c r="N57" s="51" t="str">
        <f>IMPRODUCT(COMPLEX(('Passive Radiator'!C$10*'Passive Radiator'!C$14)/(2*PI()),0),C57,C57,H57)</f>
        <v>-0.00082443989625019+0.0124492308956234i</v>
      </c>
      <c r="O57" s="40">
        <f t="shared" si="4"/>
        <v>93.788832686975397</v>
      </c>
      <c r="P57" s="38" t="str">
        <f>IMPRODUCT(COMPLEX(('Passive Radiator'!C$10*'Passive Radiator'!C$24)/(2*PI()),0),C57,C57,J57)</f>
        <v>-0.0790757352524548+0.0010054100010809i</v>
      </c>
      <c r="Q57" s="35">
        <f t="shared" si="5"/>
        <v>179.27155092903735</v>
      </c>
      <c r="R57" s="53" t="str">
        <f>IMPRODUCT(COMPLEX(('Passive Radiator'!C$10*'Passive Radiator'!C$24)/(2*PI()),0),C57,C57,L57)</f>
        <v>-0.000294344959571455-0.0113804900815908i</v>
      </c>
      <c r="S57" s="45">
        <f t="shared" si="6"/>
        <v>-91.48156755644176</v>
      </c>
      <c r="T57" s="50">
        <f>IMABS(IMDIV(D57,IMSUB(COMPLEX(1,0),IMPRODUCT(COMPLEX('Passive Radiator'!C$18,0),IMPRODUCT(C57,H57)))))</f>
        <v>7.8003317975989983</v>
      </c>
      <c r="U57" s="33">
        <f>20*LOG10('Passive Radiator'!C$31*50000*IMABS(N57))</f>
        <v>85.728489348181739</v>
      </c>
      <c r="V57" s="34">
        <f>20*LOG10('Passive Radiator'!C$31*50000*IMABS(P57))</f>
        <v>101.76820075706006</v>
      </c>
      <c r="W57" s="34">
        <f>20*LOG10('Passive Radiator'!C$31*50000*IMABS(R57))</f>
        <v>84.932757481546147</v>
      </c>
      <c r="X57" s="40">
        <f>1000*'Passive Radiator'!C$31*IMABS(H57)</f>
        <v>2.502569824050525</v>
      </c>
      <c r="Y57" s="40">
        <f>1000*'Passive Radiator'!C$31*IMABS(J57)</f>
        <v>7.9312525363861281</v>
      </c>
      <c r="Z57" s="40">
        <f>'Passive Radiator'!C$31*IMABS(IMPRODUCT(C57,J57))</f>
        <v>1.5049725880053912</v>
      </c>
      <c r="AA57" s="40">
        <f>1000*'Passive Radiator'!C$31*IMABS(L57)</f>
        <v>1.1417463043745055</v>
      </c>
      <c r="AB57" s="53" t="str">
        <f t="shared" si="7"/>
        <v>-0.0801945201082764+0.0020741508151135i</v>
      </c>
      <c r="AC57" s="40">
        <f>20*LOG10('Passive Radiator'!C$31*50000*IMABS(AB57))</f>
        <v>101.89243204658104</v>
      </c>
      <c r="AD57" s="40">
        <f t="shared" si="8"/>
        <v>124343.07473556368</v>
      </c>
      <c r="AE57" s="35">
        <f t="shared" si="9"/>
        <v>178.51843244355828</v>
      </c>
      <c r="AG57" s="77"/>
    </row>
    <row r="58" spans="2:33" s="11" customFormat="1" x14ac:dyDescent="0.25">
      <c r="B58" s="36">
        <v>30.9</v>
      </c>
      <c r="C58" s="29" t="str">
        <f t="shared" si="0"/>
        <v>194.150425991849i</v>
      </c>
      <c r="D58" s="30" t="str">
        <f>COMPLEX('Passive Radiator'!C$19,2*PI()*B58*'Passive Radiator'!C$20)</f>
        <v>6</v>
      </c>
      <c r="E58" s="31" t="str">
        <f>IMSUB(COMPLEX(1,0),IMDIV(COMPLEX('Passive Radiator'!C$41,0),IMSUM(COMPLEX('Passive Radiator'!C$41,0),IMPRODUCT(C58,COMPLEX('Passive Radiator'!C$42,0)))))</f>
        <v>0.981126413395717+0.136078559416881i</v>
      </c>
      <c r="F58" s="31" t="str">
        <f>IMDIV(IMPRODUCT(C58,COMPLEX(('Passive Radiator'!C$42*'Passive Radiator'!C$14/'Passive Radiator'!C$24),0)),IMSUM(COMPLEX('Passive Radiator'!C$41,0),IMPRODUCT(C58,COMPLEX('Passive Radiator'!C$42,0))))</f>
        <v>0.490563206697858+0.0680392797084405i</v>
      </c>
      <c r="G58" s="42" t="str">
        <f>IMPRODUCT(F58,IMSUB(COMPLEX(1,0),IMDIV(IMPRODUCT(COMPLEX('Passive Radiator'!C$41,0),E58),IMSUM(COMPLEX('Passive Radiator'!C$25-(2*PI()*B58)^2*'Passive Radiator'!C$40,0),IMPRODUCT(C58,COMPLEX('Passive Radiator'!C$26,0)),IMPRODUCT(COMPLEX('Passive Radiator'!C$41,0),E58)))))</f>
        <v>1.15836097287382+2.84597683625423i</v>
      </c>
      <c r="H58" s="44" t="str">
        <f>IMDIV(COMPLEX('Passive Radiator'!C$18,0),IMPRODUCT(D58,IMSUM(COMPLEX('Passive Radiator'!C$16-(2*PI()*B58)^2*'Passive Radiator'!C$15,0),IMPRODUCT(C58,IMSUM(COMPLEX('Passive Radiator'!C$17,0),IMDIV(COMPLEX('Passive Radiator'!C$18^2,0),D58))),IMPRODUCT(COMPLEX('Passive Radiator'!C$14*'Passive Radiator'!C$41/'Passive Radiator'!C$24,0),G58))))</f>
        <v>0.0000226651578281747-0.0000811343485984217i</v>
      </c>
      <c r="I58" s="39">
        <f t="shared" si="1"/>
        <v>-74.392112290219586</v>
      </c>
      <c r="J58" s="32" t="str">
        <f>IMPRODUCT(IMDIV(IMPRODUCT(COMPLEX(-'Passive Radiator'!C$41,0),F58),IMSUM(IMPRODUCT(COMPLEX('Passive Radiator'!C$41,0),E58),COMPLEX('Passive Radiator'!C$25-(2*PI()*B58)^2*'Passive Radiator'!C$40,0),IMPRODUCT(COMPLEX('Passive Radiator'!C$26,0),C58))),H58)</f>
        <v>0.000241739795504749-0.0000245784298486056i</v>
      </c>
      <c r="K58" s="39">
        <f t="shared" si="2"/>
        <v>-5.8054887067602285</v>
      </c>
      <c r="L58" s="52" t="str">
        <f>IMSUM(IMPRODUCT(COMPLEX(-('Passive Radiator'!C$14/'Passive Radiator'!C$24),0),H58),IMDIV(IMPRODUCT(COMPLEX(-'Passive Radiator'!C$41,0),J58),IMSUM(COMPLEX('Passive Radiator'!C$41,0),IMPRODUCT(COMPLEX('Passive Radiator'!C$42,0),C58))),IMDIV(IMPRODUCT(COMPLEX('Passive Radiator'!C$42*'Passive Radiator'!C$14/'Passive Radiator'!C$24,0),C58,H58),IMSUM(COMPLEX('Passive Radiator'!C$41,0),IMPRODUCT(COMPLEX('Passive Radiator'!C$42,0),C58))))</f>
        <v>4.08853658903167E-06+0.0000356672553408971i</v>
      </c>
      <c r="M58" s="40">
        <f t="shared" si="3"/>
        <v>83.4607286246775</v>
      </c>
      <c r="N58" s="51" t="str">
        <f>IMPRODUCT(COMPLEX(('Passive Radiator'!C$10*'Passive Radiator'!C$14)/(2*PI()),0),C58,C58,H58)</f>
        <v>-0.00366716186788313+0.0131273204277365i</v>
      </c>
      <c r="O58" s="40">
        <f t="shared" si="4"/>
        <v>105.6078877097804</v>
      </c>
      <c r="P58" s="38" t="str">
        <f>IMPRODUCT(COMPLEX(('Passive Radiator'!C$10*'Passive Radiator'!C$24)/(2*PI()),0),C58,C58,J58)</f>
        <v>-0.0782257036765823+0.00795344831891743i</v>
      </c>
      <c r="Q58" s="35">
        <f t="shared" si="5"/>
        <v>174.19451129323977</v>
      </c>
      <c r="R58" s="53" t="str">
        <f>IMPRODUCT(COMPLEX(('Passive Radiator'!C$10*'Passive Radiator'!C$24)/(2*PI()),0),C58,C58,L58)</f>
        <v>-0.00132302855231866-0.0115417328844361i</v>
      </c>
      <c r="S58" s="45">
        <f t="shared" si="6"/>
        <v>-96.5392713753225</v>
      </c>
      <c r="T58" s="50">
        <f>IMABS(IMDIV(D58,IMSUB(COMPLEX(1,0),IMPRODUCT(COMPLEX('Passive Radiator'!C$18,0),IMPRODUCT(C58,H58)))))</f>
        <v>7.8443808316950046</v>
      </c>
      <c r="U58" s="33">
        <f>20*LOG10('Passive Radiator'!C$31*50000*IMABS(N58))</f>
        <v>86.496497727791834</v>
      </c>
      <c r="V58" s="34">
        <f>20*LOG10('Passive Radiator'!C$31*50000*IMABS(P58))</f>
        <v>101.71828789719751</v>
      </c>
      <c r="W58" s="34">
        <f>20*LOG10('Passive Radiator'!C$31*50000*IMABS(R58))</f>
        <v>85.108749099013977</v>
      </c>
      <c r="X58" s="40">
        <f>1000*'Passive Radiator'!C$31*IMABS(H58)</f>
        <v>2.6114610312416109</v>
      </c>
      <c r="Y58" s="40">
        <f>1000*'Passive Radiator'!C$31*IMABS(J58)</f>
        <v>7.5325680252265332</v>
      </c>
      <c r="Z58" s="40">
        <f>'Passive Radiator'!C$31*IMABS(IMPRODUCT(C58,J58))</f>
        <v>1.4624512909103127</v>
      </c>
      <c r="AA58" s="40">
        <f>1000*'Passive Radiator'!C$31*IMABS(L58)</f>
        <v>1.1129255747029501</v>
      </c>
      <c r="AB58" s="53" t="str">
        <f t="shared" si="7"/>
        <v>-0.0832158940967841+0.00953903586221783i</v>
      </c>
      <c r="AC58" s="40">
        <f>20*LOG10('Passive Radiator'!C$31*50000*IMABS(AB58))</f>
        <v>102.26745439340255</v>
      </c>
      <c r="AD58" s="40">
        <f t="shared" si="8"/>
        <v>129829.30124131312</v>
      </c>
      <c r="AE58" s="35">
        <f t="shared" si="9"/>
        <v>173.46072862467727</v>
      </c>
      <c r="AG58" s="77"/>
    </row>
    <row r="59" spans="2:33" s="11" customFormat="1" x14ac:dyDescent="0.25">
      <c r="B59" s="36">
        <v>31.6</v>
      </c>
      <c r="C59" s="29" t="str">
        <f t="shared" si="0"/>
        <v>198.548655706875i</v>
      </c>
      <c r="D59" s="30" t="str">
        <f>COMPLEX('Passive Radiator'!C$19,2*PI()*B59*'Passive Radiator'!C$20)</f>
        <v>6</v>
      </c>
      <c r="E59" s="31" t="str">
        <f>IMSUB(COMPLEX(1,0),IMDIV(COMPLEX('Passive Radiator'!C$41,0),IMSUM(COMPLEX('Passive Radiator'!C$41,0),IMPRODUCT(C59,COMPLEX('Passive Radiator'!C$42,0)))))</f>
        <v>0.98193838822993+0.133174284117983i</v>
      </c>
      <c r="F59" s="31" t="str">
        <f>IMDIV(IMPRODUCT(C59,COMPLEX(('Passive Radiator'!C$42*'Passive Radiator'!C$14/'Passive Radiator'!C$24),0)),IMSUM(COMPLEX('Passive Radiator'!C$41,0),IMPRODUCT(C59,COMPLEX('Passive Radiator'!C$42,0))))</f>
        <v>0.490969194114967+0.0665871420589919i</v>
      </c>
      <c r="G59" s="42" t="str">
        <f>IMPRODUCT(F59,IMSUB(COMPLEX(1,0),IMDIV(IMPRODUCT(COMPLEX('Passive Radiator'!C$41,0),E59),IMSUM(COMPLEX('Passive Radiator'!C$25-(2*PI()*B59)^2*'Passive Radiator'!C$40,0),IMPRODUCT(C59,COMPLEX('Passive Radiator'!C$26,0)),IMPRODUCT(COMPLEX('Passive Radiator'!C$41,0),E59)))))</f>
        <v>1.61190159193708+2.25252522314575i</v>
      </c>
      <c r="H59" s="44" t="str">
        <f>IMDIV(COMPLEX('Passive Radiator'!C$18,0),IMPRODUCT(D59,IMSUM(COMPLEX('Passive Radiator'!C$16-(2*PI()*B59)^2*'Passive Radiator'!C$15,0),IMPRODUCT(C59,IMSUM(COMPLEX('Passive Radiator'!C$17,0),IMDIV(COMPLEX('Passive Radiator'!C$18^2,0),D59))),IMPRODUCT(COMPLEX('Passive Radiator'!C$14*'Passive Radiator'!C$41/'Passive Radiator'!C$24,0),G59))))</f>
        <v>0.0000379760971132383-0.0000846639008574032i</v>
      </c>
      <c r="I59" s="39">
        <f t="shared" si="1"/>
        <v>-65.841321814746308</v>
      </c>
      <c r="J59" s="32" t="str">
        <f>IMPRODUCT(IMDIV(IMPRODUCT(COMPLEX(-'Passive Radiator'!C$41,0),F59),IMSUM(IMPRODUCT(COMPLEX('Passive Radiator'!C$41,0),E59),COMPLEX('Passive Radiator'!C$25-(2*PI()*B59)^2*'Passive Radiator'!C$40,0),IMPRODUCT(COMPLEX('Passive Radiator'!C$26,0),C59))),H59)</f>
        <v>0.000226026235122605-0.0000427623515933772i</v>
      </c>
      <c r="K59" s="39">
        <f t="shared" si="2"/>
        <v>-10.713277555159108</v>
      </c>
      <c r="L59" s="52" t="str">
        <f>IMSUM(IMPRODUCT(COMPLEX(-('Passive Radiator'!C$14/'Passive Radiator'!C$24),0),H59),IMDIV(IMPRODUCT(COMPLEX(-'Passive Radiator'!C$41,0),J59),IMSUM(COMPLEX('Passive Radiator'!C$41,0),IMPRODUCT(COMPLEX('Passive Radiator'!C$42,0),C59))),IMDIV(IMPRODUCT(COMPLEX('Passive Radiator'!C$42*'Passive Radiator'!C$14/'Passive Radiator'!C$24,0),C59,H59),IMSUM(COMPLEX('Passive Radiator'!C$41,0),IMPRODUCT(COMPLEX('Passive Radiator'!C$42,0),C59))))</f>
        <v>6.90701988437404E-06+0.0000341665420746289i</v>
      </c>
      <c r="M59" s="40">
        <f t="shared" si="3"/>
        <v>78.571260379094468</v>
      </c>
      <c r="N59" s="51" t="str">
        <f>IMPRODUCT(COMPLEX(('Passive Radiator'!C$10*'Passive Radiator'!C$14)/(2*PI()),0),C59,C59,H59)</f>
        <v>-0.00642597258132623+0.0143260615727713i</v>
      </c>
      <c r="O59" s="40">
        <f t="shared" si="4"/>
        <v>114.15867818525373</v>
      </c>
      <c r="P59" s="38" t="str">
        <f>IMPRODUCT(COMPLEX(('Passive Radiator'!C$10*'Passive Radiator'!C$24)/(2*PI()),0),C59,C59,J59)</f>
        <v>-0.0764922411709308+0.0144717187778774i</v>
      </c>
      <c r="Q59" s="35">
        <f t="shared" si="5"/>
        <v>169.28672244484093</v>
      </c>
      <c r="R59" s="53" t="str">
        <f>IMPRODUCT(COMPLEX(('Passive Radiator'!C$10*'Passive Radiator'!C$24)/(2*PI()),0),C59,C59,L59)</f>
        <v>-0.00233748719692369-0.0115627080853319i</v>
      </c>
      <c r="S59" s="45">
        <f t="shared" si="6"/>
        <v>-101.42873962090549</v>
      </c>
      <c r="T59" s="50">
        <f>IMABS(IMDIV(D59,IMSUB(COMPLEX(1,0),IMPRODUCT(COMPLEX('Passive Radiator'!C$18,0),IMPRODUCT(C59,H59)))))</f>
        <v>7.9506836076161038</v>
      </c>
      <c r="U59" s="33">
        <f>20*LOG10('Passive Radiator'!C$31*50000*IMABS(N59))</f>
        <v>87.72531698977906</v>
      </c>
      <c r="V59" s="34">
        <f>20*LOG10('Passive Radiator'!C$31*50000*IMABS(P59))</f>
        <v>101.63171393551352</v>
      </c>
      <c r="W59" s="34">
        <f>20*LOG10('Passive Radiator'!C$31*50000*IMABS(R59))</f>
        <v>85.24178018216287</v>
      </c>
      <c r="X59" s="40">
        <f>1000*'Passive Radiator'!C$31*IMABS(H59)</f>
        <v>2.8765193929457169</v>
      </c>
      <c r="Y59" s="40">
        <f>1000*'Passive Radiator'!C$31*IMABS(J59)</f>
        <v>7.1311103657195227</v>
      </c>
      <c r="Z59" s="40">
        <f>'Passive Radiator'!C$31*IMABS(IMPRODUCT(C59,J59))</f>
        <v>1.4158723768109738</v>
      </c>
      <c r="AA59" s="40">
        <f>1000*'Passive Radiator'!C$31*IMABS(L59)</f>
        <v>1.0805888208290539</v>
      </c>
      <c r="AB59" s="53" t="str">
        <f t="shared" si="7"/>
        <v>-0.0852557009491807+0.0172350722653168i</v>
      </c>
      <c r="AC59" s="40">
        <f>20*LOG10('Passive Radiator'!C$31*50000*IMABS(AB59))</f>
        <v>102.59505754042281</v>
      </c>
      <c r="AD59" s="40">
        <f t="shared" si="8"/>
        <v>134819.55118021712</v>
      </c>
      <c r="AE59" s="35">
        <f t="shared" si="9"/>
        <v>168.57126037909489</v>
      </c>
      <c r="AG59" s="77"/>
    </row>
    <row r="60" spans="2:33" s="11" customFormat="1" x14ac:dyDescent="0.25">
      <c r="B60" s="36">
        <v>32.4</v>
      </c>
      <c r="C60" s="29" t="str">
        <f t="shared" si="0"/>
        <v>203.575203952619i</v>
      </c>
      <c r="D60" s="30" t="str">
        <f>COMPLEX('Passive Radiator'!C$19,2*PI()*B60*'Passive Radiator'!C$20)</f>
        <v>6</v>
      </c>
      <c r="E60" s="31" t="str">
        <f>IMSUB(COMPLEX(1,0),IMDIV(COMPLEX('Passive Radiator'!C$41,0),IMSUM(COMPLEX('Passive Radiator'!C$41,0),IMPRODUCT(C60,COMPLEX('Passive Radiator'!C$42,0)))))</f>
        <v>0.982804160017609+0.130000550266879i</v>
      </c>
      <c r="F60" s="31" t="str">
        <f>IMDIV(IMPRODUCT(C60,COMPLEX(('Passive Radiator'!C$42*'Passive Radiator'!C$14/'Passive Radiator'!C$24),0)),IMSUM(COMPLEX('Passive Radiator'!C$41,0),IMPRODUCT(C60,COMPLEX('Passive Radiator'!C$42,0))))</f>
        <v>0.491402080008803+0.0650002751334392i</v>
      </c>
      <c r="G60" s="42" t="str">
        <f>IMPRODUCT(F60,IMSUB(COMPLEX(1,0),IMDIV(IMPRODUCT(COMPLEX('Passive Radiator'!C$41,0),E60),IMSUM(COMPLEX('Passive Radiator'!C$25-(2*PI()*B60)^2*'Passive Radiator'!C$40,0),IMPRODUCT(C60,COMPLEX('Passive Radiator'!C$26,0)),IMPRODUCT(COMPLEX('Passive Radiator'!C$41,0),E60)))))</f>
        <v>1.75031658948784+1.64949356259764i</v>
      </c>
      <c r="H60" s="44" t="str">
        <f>IMDIV(COMPLEX('Passive Radiator'!C$18,0),IMPRODUCT(D60,IMSUM(COMPLEX('Passive Radiator'!C$16-(2*PI()*B60)^2*'Passive Radiator'!C$15,0),IMPRODUCT(C60,IMSUM(COMPLEX('Passive Radiator'!C$17,0),IMDIV(COMPLEX('Passive Radiator'!C$18^2,0),D60))),IMPRODUCT(COMPLEX('Passive Radiator'!C$14*'Passive Radiator'!C$41/'Passive Radiator'!C$24,0),G60))))</f>
        <v>0.000052596699130966-0.0000914490955379665i</v>
      </c>
      <c r="I60" s="39">
        <f t="shared" si="1"/>
        <v>-60.094756521304213</v>
      </c>
      <c r="J60" s="32" t="str">
        <f>IMPRODUCT(IMDIV(IMPRODUCT(COMPLEX(-'Passive Radiator'!C$41,0),F60),IMSUM(IMPRODUCT(COMPLEX('Passive Radiator'!C$41,0),E60),COMPLEX('Passive Radiator'!C$25-(2*PI()*B60)^2*'Passive Radiator'!C$40,0),IMPRODUCT(COMPLEX('Passive Radiator'!C$26,0),C60))),H60)</f>
        <v>0.000206910533047806-0.0000597127709419423i</v>
      </c>
      <c r="K60" s="39">
        <f t="shared" si="2"/>
        <v>-16.09772865581909</v>
      </c>
      <c r="L60" s="52" t="str">
        <f>IMSUM(IMPRODUCT(COMPLEX(-('Passive Radiator'!C$14/'Passive Radiator'!C$24),0),H60),IMDIV(IMPRODUCT(COMPLEX(-'Passive Radiator'!C$41,0),J60),IMSUM(COMPLEX('Passive Radiator'!C$41,0),IMPRODUCT(COMPLEX('Passive Radiator'!C$42,0),C60))),IMDIV(IMPRODUCT(COMPLEX('Passive Radiator'!C$42*'Passive Radiator'!C$14/'Passive Radiator'!C$24,0),C60,H60),IMSUM(COMPLEX('Passive Radiator'!C$41,0),IMPRODUCT(COMPLEX('Passive Radiator'!C$42,0),C60))))</f>
        <v>9.69668682319413E-06+0.0000321303663275771i</v>
      </c>
      <c r="M60" s="40">
        <f t="shared" si="3"/>
        <v>73.206607052642056</v>
      </c>
      <c r="N60" s="51" t="str">
        <f>IMPRODUCT(COMPLEX(('Passive Radiator'!C$10*'Passive Radiator'!C$14)/(2*PI()),0),C60,C60,H60)</f>
        <v>-0.0093562729622666+0.0162676121152604i</v>
      </c>
      <c r="O60" s="40">
        <f t="shared" si="4"/>
        <v>119.90524347869587</v>
      </c>
      <c r="P60" s="38" t="str">
        <f>IMPRODUCT(COMPLEX(('Passive Radiator'!C$10*'Passive Radiator'!C$24)/(2*PI()),0),C60,C60,J60)</f>
        <v>-0.0736134190148674+0.0212442603242069i</v>
      </c>
      <c r="Q60" s="35">
        <f t="shared" si="5"/>
        <v>163.90227134418089</v>
      </c>
      <c r="R60" s="53" t="str">
        <f>IMPRODUCT(COMPLEX(('Passive Radiator'!C$10*'Passive Radiator'!C$24)/(2*PI()),0),C60,C60,L60)</f>
        <v>-0.0034498305120446-0.0114311537684099i</v>
      </c>
      <c r="S60" s="45">
        <f t="shared" si="6"/>
        <v>-106.79339294735789</v>
      </c>
      <c r="T60" s="50">
        <f>IMABS(IMDIV(D60,IMSUB(COMPLEX(1,0),IMPRODUCT(COMPLEX('Passive Radiator'!C$18,0),IMPRODUCT(C60,H60)))))</f>
        <v>8.1445835626859608</v>
      </c>
      <c r="U60" s="33">
        <f>20*LOG10('Passive Radiator'!C$31*50000*IMABS(N60))</f>
        <v>89.274219784088743</v>
      </c>
      <c r="V60" s="34">
        <f>20*LOG10('Passive Radiator'!C$31*50000*IMABS(P60))</f>
        <v>101.49320293607998</v>
      </c>
      <c r="W60" s="34">
        <f>20*LOG10('Passive Radiator'!C$31*50000*IMABS(R60))</f>
        <v>85.346994873917822</v>
      </c>
      <c r="X60" s="40">
        <f>1000*'Passive Radiator'!C$31*IMABS(H60)</f>
        <v>3.2703677454763787</v>
      </c>
      <c r="Y60" s="40">
        <f>1000*'Passive Radiator'!C$31*IMABS(J60)</f>
        <v>6.6759911575289017</v>
      </c>
      <c r="Z60" s="40">
        <f>'Passive Radiator'!C$31*IMABS(IMPRODUCT(C60,J60))</f>
        <v>1.3590662614798266</v>
      </c>
      <c r="AA60" s="40">
        <f>1000*'Passive Radiator'!C$31*IMABS(L60)</f>
        <v>1.0404119928371847</v>
      </c>
      <c r="AB60" s="53" t="str">
        <f t="shared" si="7"/>
        <v>-0.0864195224891786+0.0260807186710574i</v>
      </c>
      <c r="AC60" s="40">
        <f>20*LOG10('Passive Radiator'!C$31*50000*IMABS(AB60))</f>
        <v>102.91743078394194</v>
      </c>
      <c r="AD60" s="40">
        <f t="shared" si="8"/>
        <v>139917.33971584722</v>
      </c>
      <c r="AE60" s="35">
        <f t="shared" si="9"/>
        <v>163.20660705264191</v>
      </c>
      <c r="AG60" s="77"/>
    </row>
    <row r="61" spans="2:33" s="11" customFormat="1" x14ac:dyDescent="0.25">
      <c r="B61" s="36">
        <v>33.1</v>
      </c>
      <c r="C61" s="29" t="str">
        <f t="shared" si="0"/>
        <v>207.973433667644i</v>
      </c>
      <c r="D61" s="30" t="str">
        <f>COMPLEX('Passive Radiator'!C$19,2*PI()*B61*'Passive Radiator'!C$20)</f>
        <v>6</v>
      </c>
      <c r="E61" s="31" t="str">
        <f>IMSUB(COMPLEX(1,0),IMDIV(COMPLEX('Passive Radiator'!C$41,0),IMSUM(COMPLEX('Passive Radiator'!C$41,0),IMPRODUCT(C61,COMPLEX('Passive Radiator'!C$42,0)))))</f>
        <v>0.9835119206066+0.127342933181691i</v>
      </c>
      <c r="F61" s="31" t="str">
        <f>IMDIV(IMPRODUCT(C61,COMPLEX(('Passive Radiator'!C$42*'Passive Radiator'!C$14/'Passive Radiator'!C$24),0)),IMSUM(COMPLEX('Passive Radiator'!C$41,0),IMPRODUCT(C61,COMPLEX('Passive Radiator'!C$42,0))))</f>
        <v>0.491755960303299+0.0636714665908456i</v>
      </c>
      <c r="G61" s="42" t="str">
        <f>IMPRODUCT(F61,IMSUB(COMPLEX(1,0),IMDIV(IMPRODUCT(COMPLEX('Passive Radiator'!C$41,0),E61),IMSUM(COMPLEX('Passive Radiator'!C$25-(2*PI()*B61)^2*'Passive Radiator'!C$40,0),IMPRODUCT(C61,COMPLEX('Passive Radiator'!C$26,0)),IMPRODUCT(COMPLEX('Passive Radiator'!C$41,0),E61)))))</f>
        <v>1.71650207992405+1.26438799335974i</v>
      </c>
      <c r="H61" s="44" t="str">
        <f>IMDIV(COMPLEX('Passive Radiator'!C$18,0),IMPRODUCT(D61,IMSUM(COMPLEX('Passive Radiator'!C$16-(2*PI()*B61)^2*'Passive Radiator'!C$15,0),IMPRODUCT(C61,IMSUM(COMPLEX('Passive Radiator'!C$17,0),IMDIV(COMPLEX('Passive Radiator'!C$18^2,0),D61))),IMPRODUCT(COMPLEX('Passive Radiator'!C$14*'Passive Radiator'!C$41/'Passive Radiator'!C$24,0),G61))))</f>
        <v>0.0000627259005652688-0.0000990628859073614i</v>
      </c>
      <c r="I61" s="39">
        <f t="shared" si="1"/>
        <v>-57.658305996130771</v>
      </c>
      <c r="J61" s="32" t="str">
        <f>IMPRODUCT(IMDIV(IMPRODUCT(COMPLEX(-'Passive Radiator'!C$41,0),F61),IMSUM(IMPRODUCT(COMPLEX('Passive Radiator'!C$41,0),E61),COMPLEX('Passive Radiator'!C$25-(2*PI()*B61)^2*'Passive Radiator'!C$40,0),IMPRODUCT(COMPLEX('Passive Radiator'!C$26,0),C61))),H61)</f>
        <v>0.000189812363975158-0.0000713586905868464i</v>
      </c>
      <c r="K61" s="39">
        <f t="shared" si="2"/>
        <v>-20.60341536759768</v>
      </c>
      <c r="L61" s="52" t="str">
        <f>IMSUM(IMPRODUCT(COMPLEX(-('Passive Radiator'!C$14/'Passive Radiator'!C$24),0),H61),IMDIV(IMPRODUCT(COMPLEX(-'Passive Radiator'!C$41,0),J61),IMSUM(COMPLEX('Passive Radiator'!C$41,0),IMPRODUCT(COMPLEX('Passive Radiator'!C$42,0),C61))),IMDIV(IMPRODUCT(COMPLEX('Passive Radiator'!C$42*'Passive Radiator'!C$14/'Passive Radiator'!C$24,0),C61,H61),IMSUM(COMPLEX('Passive Radiator'!C$41,0),IMPRODUCT(COMPLEX('Passive Radiator'!C$42,0),C61))))</f>
        <v>0.0000117477480564344+0.0000301583593846646i</v>
      </c>
      <c r="M61" s="40">
        <f t="shared" si="3"/>
        <v>68.717326191904434</v>
      </c>
      <c r="N61" s="51" t="str">
        <f>IMPRODUCT(COMPLEX(('Passive Radiator'!C$10*'Passive Radiator'!C$14)/(2*PI()),0),C61,C61,H61)</f>
        <v>-0.0116454765828869+0.0183916772445055i</v>
      </c>
      <c r="O61" s="40">
        <f t="shared" si="4"/>
        <v>122.34169400386934</v>
      </c>
      <c r="P61" s="38" t="str">
        <f>IMPRODUCT(COMPLEX(('Passive Radiator'!C$10*'Passive Radiator'!C$24)/(2*PI()),0),C61,C61,J61)</f>
        <v>-0.0704798311349882+0.0264964218201983i</v>
      </c>
      <c r="Q61" s="35">
        <f t="shared" si="5"/>
        <v>159.39658463240235</v>
      </c>
      <c r="R61" s="53" t="str">
        <f>IMPRODUCT(COMPLEX(('Passive Radiator'!C$10*'Passive Radiator'!C$24)/(2*PI()),0),C61,C61,L61)</f>
        <v>-0.00436209360598999-0.0111981961144409i</v>
      </c>
      <c r="S61" s="45">
        <f t="shared" si="6"/>
        <v>-111.28267380809545</v>
      </c>
      <c r="T61" s="50">
        <f>IMABS(IMDIV(D61,IMSUB(COMPLEX(1,0),IMPRODUCT(COMPLEX('Passive Radiator'!C$18,0),IMPRODUCT(C61,H61)))))</f>
        <v>8.3757900133065739</v>
      </c>
      <c r="U61" s="33">
        <f>20*LOG10('Passive Radiator'!C$31*50000*IMABS(N61))</f>
        <v>90.56323451525428</v>
      </c>
      <c r="V61" s="34">
        <f>20*LOG10('Passive Radiator'!C$31*50000*IMABS(P61))</f>
        <v>101.34205625503751</v>
      </c>
      <c r="W61" s="34">
        <f>20*LOG10('Passive Radiator'!C$31*50000*IMABS(R61))</f>
        <v>85.403131603685154</v>
      </c>
      <c r="X61" s="40">
        <f>1000*'Passive Radiator'!C$31*IMABS(H61)</f>
        <v>3.6348070377042236</v>
      </c>
      <c r="Y61" s="40">
        <f>1000*'Passive Radiator'!C$31*IMABS(J61)</f>
        <v>6.2862616225180252</v>
      </c>
      <c r="Z61" s="40">
        <f>'Passive Radiator'!C$31*IMABS(IMPRODUCT(C61,J61))</f>
        <v>1.3073754145682079</v>
      </c>
      <c r="AA61" s="40">
        <f>1000*'Passive Radiator'!C$31*IMABS(L61)</f>
        <v>1.0033355931044885</v>
      </c>
      <c r="AB61" s="53" t="str">
        <f t="shared" si="7"/>
        <v>-0.0864874013238651+0.0336899029502629i</v>
      </c>
      <c r="AC61" s="40">
        <f>20*LOG10('Passive Radiator'!C$31*50000*IMABS(AB61))</f>
        <v>103.15922718509142</v>
      </c>
      <c r="AD61" s="40">
        <f t="shared" si="8"/>
        <v>143867.05688551386</v>
      </c>
      <c r="AE61" s="35">
        <f t="shared" si="9"/>
        <v>158.71732619190439</v>
      </c>
      <c r="AG61" s="77"/>
    </row>
    <row r="62" spans="2:33" s="11" customFormat="1" x14ac:dyDescent="0.25">
      <c r="B62" s="36">
        <v>33.9</v>
      </c>
      <c r="C62" s="29" t="str">
        <f t="shared" si="0"/>
        <v>212.999981913388i</v>
      </c>
      <c r="D62" s="30" t="str">
        <f>COMPLEX('Passive Radiator'!C$19,2*PI()*B62*'Passive Radiator'!C$20)</f>
        <v>6</v>
      </c>
      <c r="E62" s="31" t="str">
        <f>IMSUB(COMPLEX(1,0),IMDIV(COMPLEX('Passive Radiator'!C$41,0),IMSUM(COMPLEX('Passive Radiator'!C$41,0),IMPRODUCT(C62,COMPLEX('Passive Radiator'!C$42,0)))))</f>
        <v>0.984268839244841+0.124433481573305i</v>
      </c>
      <c r="F62" s="31" t="str">
        <f>IMDIV(IMPRODUCT(C62,COMPLEX(('Passive Radiator'!C$42*'Passive Radiator'!C$14/'Passive Radiator'!C$24),0)),IMSUM(COMPLEX('Passive Radiator'!C$41,0),IMPRODUCT(C62,COMPLEX('Passive Radiator'!C$42,0))))</f>
        <v>0.492134419622422+0.0622167407866527i</v>
      </c>
      <c r="G62" s="42" t="str">
        <f>IMPRODUCT(F62,IMSUB(COMPLEX(1,0),IMDIV(IMPRODUCT(COMPLEX('Passive Radiator'!C$41,0),E62),IMSUM(COMPLEX('Passive Radiator'!C$25-(2*PI()*B62)^2*'Passive Radiator'!C$40,0),IMPRODUCT(C62,COMPLEX('Passive Radiator'!C$26,0)),IMPRODUCT(COMPLEX('Passive Radiator'!C$41,0),E62)))))</f>
        <v>1.61926069929106+0.958110567201103i</v>
      </c>
      <c r="H62" s="44" t="str">
        <f>IMDIV(COMPLEX('Passive Radiator'!C$18,0),IMPRODUCT(D62,IMSUM(COMPLEX('Passive Radiator'!C$16-(2*PI()*B62)^2*'Passive Radiator'!C$15,0),IMPRODUCT(C62,IMSUM(COMPLEX('Passive Radiator'!C$17,0),IMDIV(COMPLEX('Passive Radiator'!C$18^2,0),D62))),IMPRODUCT(COMPLEX('Passive Radiator'!C$14*'Passive Radiator'!C$41/'Passive Radiator'!C$24,0),G62))))</f>
        <v>0.0000712928128445993-0.000108892874151184i</v>
      </c>
      <c r="I62" s="39">
        <f t="shared" si="1"/>
        <v>-56.786992438434019</v>
      </c>
      <c r="J62" s="32" t="str">
        <f>IMPRODUCT(IMDIV(IMPRODUCT(COMPLEX(-'Passive Radiator'!C$41,0),F62),IMSUM(IMPRODUCT(COMPLEX('Passive Radiator'!C$41,0),E62),COMPLEX('Passive Radiator'!C$25-(2*PI()*B62)^2*'Passive Radiator'!C$40,0),IMPRODUCT(COMPLEX('Passive Radiator'!C$26,0),C62))),H62)</f>
        <v>0.000170470581856684-0.0000813573223520351i</v>
      </c>
      <c r="K62" s="39">
        <f t="shared" si="2"/>
        <v>-25.512874754789838</v>
      </c>
      <c r="L62" s="52" t="str">
        <f>IMSUM(IMPRODUCT(COMPLEX(-('Passive Radiator'!C$14/'Passive Radiator'!C$24),0),H62),IMDIV(IMPRODUCT(COMPLEX(-'Passive Radiator'!C$41,0),J62),IMSUM(COMPLEX('Passive Radiator'!C$41,0),IMPRODUCT(COMPLEX('Passive Radiator'!C$42,0),C62))),IMDIV(IMPRODUCT(COMPLEX('Passive Radiator'!C$42*'Passive Radiator'!C$14/'Passive Radiator'!C$24,0),C62,H62),IMSUM(COMPLEX('Passive Radiator'!C$41,0),IMPRODUCT(COMPLEX('Passive Radiator'!C$42,0),C62))))</f>
        <v>0.0000136560751193375+0.0000277842052336688i</v>
      </c>
      <c r="M62" s="40">
        <f t="shared" si="3"/>
        <v>63.825653635772639</v>
      </c>
      <c r="N62" s="51" t="str">
        <f>IMPRODUCT(COMPLEX(('Passive Radiator'!C$10*'Passive Radiator'!C$14)/(2*PI()),0),C62,C62,H62)</f>
        <v>-0.0138835177571717+0.0212057301652947i</v>
      </c>
      <c r="O62" s="40">
        <f t="shared" si="4"/>
        <v>123.21300756156593</v>
      </c>
      <c r="P62" s="38" t="str">
        <f>IMPRODUCT(COMPLEX(('Passive Radiator'!C$10*'Passive Radiator'!C$24)/(2*PI()),0),C62,C62,J62)</f>
        <v>-0.0663946688550935+0.0316869480802366i</v>
      </c>
      <c r="Q62" s="35">
        <f t="shared" si="5"/>
        <v>154.48712524521014</v>
      </c>
      <c r="R62" s="53" t="str">
        <f>IMPRODUCT(COMPLEX(('Passive Radiator'!C$10*'Passive Radiator'!C$24)/(2*PI()),0),C62,C62,L62)</f>
        <v>-0.00531875104509796-0.0108213574788069i</v>
      </c>
      <c r="S62" s="45">
        <f t="shared" si="6"/>
        <v>-116.17434636422743</v>
      </c>
      <c r="T62" s="50">
        <f>IMABS(IMDIV(D62,IMSUB(COMPLEX(1,0),IMPRODUCT(COMPLEX('Passive Radiator'!C$18,0),IMPRODUCT(C62,H62)))))</f>
        <v>8.7098907679597009</v>
      </c>
      <c r="U62" s="33">
        <f>20*LOG10('Passive Radiator'!C$31*50000*IMABS(N62))</f>
        <v>91.884926283534455</v>
      </c>
      <c r="V62" s="34">
        <f>20*LOG10('Passive Radiator'!C$31*50000*IMABS(P62))</f>
        <v>101.1404643961904</v>
      </c>
      <c r="W62" s="34">
        <f>20*LOG10('Passive Radiator'!C$31*50000*IMABS(R62))</f>
        <v>85.432005924877629</v>
      </c>
      <c r="X62" s="40">
        <f>1000*'Passive Radiator'!C$31*IMABS(H62)</f>
        <v>4.0348049022520076</v>
      </c>
      <c r="Y62" s="40">
        <f>1000*'Passive Radiator'!C$31*IMABS(J62)</f>
        <v>5.85557367683767</v>
      </c>
      <c r="Z62" s="40">
        <f>'Passive Radiator'!C$31*IMABS(IMPRODUCT(C62,J62))</f>
        <v>1.2472370872589345</v>
      </c>
      <c r="AA62" s="40">
        <f>1000*'Passive Radiator'!C$31*IMABS(L62)</f>
        <v>0.95972437744098393</v>
      </c>
      <c r="AB62" s="53" t="str">
        <f t="shared" si="7"/>
        <v>-0.0855969376573632+0.0420713207667244i</v>
      </c>
      <c r="AC62" s="40">
        <f>20*LOG10('Passive Radiator'!C$31*50000*IMABS(AB62))</f>
        <v>103.3955355948312</v>
      </c>
      <c r="AD62" s="40">
        <f t="shared" si="8"/>
        <v>147834.83459969398</v>
      </c>
      <c r="AE62" s="35">
        <f t="shared" si="9"/>
        <v>153.82565363577297</v>
      </c>
      <c r="AG62" s="77"/>
    </row>
    <row r="63" spans="2:33" s="11" customFormat="1" x14ac:dyDescent="0.25">
      <c r="B63" s="36">
        <v>34.700000000000003</v>
      </c>
      <c r="C63" s="29" t="str">
        <f t="shared" si="0"/>
        <v>218.026530159132i</v>
      </c>
      <c r="D63" s="30" t="str">
        <f>COMPLEX('Passive Radiator'!C$19,2*PI()*B63*'Passive Radiator'!C$20)</f>
        <v>6</v>
      </c>
      <c r="E63" s="31" t="str">
        <f>IMSUB(COMPLEX(1,0),IMDIV(COMPLEX('Passive Radiator'!C$41,0),IMSUM(COMPLEX('Passive Radiator'!C$41,0),IMPRODUCT(C63,COMPLEX('Passive Radiator'!C$42,0)))))</f>
        <v>0.984975061105592+0.121651921915058i</v>
      </c>
      <c r="F63" s="31" t="str">
        <f>IMDIV(IMPRODUCT(C63,COMPLEX(('Passive Radiator'!C$42*'Passive Radiator'!C$14/'Passive Radiator'!C$24),0)),IMSUM(COMPLEX('Passive Radiator'!C$41,0),IMPRODUCT(C63,COMPLEX('Passive Radiator'!C$42,0))))</f>
        <v>0.492487530552795+0.0608259609575289i</v>
      </c>
      <c r="G63" s="42" t="str">
        <f>IMPRODUCT(F63,IMSUB(COMPLEX(1,0),IMDIV(IMPRODUCT(COMPLEX('Passive Radiator'!C$41,0),E63),IMSUM(COMPLEX('Passive Radiator'!C$25-(2*PI()*B63)^2*'Passive Radiator'!C$40,0),IMPRODUCT(C63,COMPLEX('Passive Radiator'!C$26,0)),IMPRODUCT(COMPLEX('Passive Radiator'!C$41,0),E63)))))</f>
        <v>1.51044096834408+0.749154884571749i</v>
      </c>
      <c r="H63" s="44" t="str">
        <f>IMDIV(COMPLEX('Passive Radiator'!C$18,0),IMPRODUCT(D63,IMSUM(COMPLEX('Passive Radiator'!C$16-(2*PI()*B63)^2*'Passive Radiator'!C$15,0),IMPRODUCT(C63,IMSUM(COMPLEX('Passive Radiator'!C$17,0),IMDIV(COMPLEX('Passive Radiator'!C$18^2,0),D63))),IMPRODUCT(COMPLEX('Passive Radiator'!C$14*'Passive Radiator'!C$41/'Passive Radiator'!C$24,0),G63))))</f>
        <v>0.0000768546875391188-0.000119220618011937i</v>
      </c>
      <c r="I63" s="39">
        <f t="shared" si="1"/>
        <v>-57.192448095533564</v>
      </c>
      <c r="J63" s="32" t="str">
        <f>IMPRODUCT(IMDIV(IMPRODUCT(COMPLEX(-'Passive Radiator'!C$41,0),F63),IMSUM(IMPRODUCT(COMPLEX('Passive Radiator'!C$41,0),E63),COMPLEX('Passive Radiator'!C$25-(2*PI()*B63)^2*'Passive Radiator'!C$40,0),IMPRODUCT(COMPLEX('Passive Radiator'!C$26,0),C63))),H63)</f>
        <v>0.0001518421945484-0.0000882576948794827i</v>
      </c>
      <c r="K63" s="39">
        <f t="shared" si="2"/>
        <v>-30.1671318246376</v>
      </c>
      <c r="L63" s="52" t="str">
        <f>IMSUM(IMPRODUCT(COMPLEX(-('Passive Radiator'!C$14/'Passive Radiator'!C$24),0),H63),IMDIV(IMPRODUCT(COMPLEX(-'Passive Radiator'!C$41,0),J63),IMSUM(COMPLEX('Passive Radiator'!C$41,0),IMPRODUCT(COMPLEX('Passive Radiator'!C$42,0),C63))),IMDIV(IMPRODUCT(COMPLEX('Passive Radiator'!C$42*'Passive Radiator'!C$14/'Passive Radiator'!C$24,0),C63,H63),IMSUM(COMPLEX('Passive Radiator'!C$41,0),IMPRODUCT(COMPLEX('Passive Radiator'!C$42,0),C63))))</f>
        <v>0.0000151296386757137+0.0000253683627410875i</v>
      </c>
      <c r="M63" s="40">
        <f t="shared" si="3"/>
        <v>59.188237742784423</v>
      </c>
      <c r="N63" s="51" t="str">
        <f>IMPRODUCT(COMPLEX(('Passive Radiator'!C$10*'Passive Radiator'!C$14)/(2*PI()),0),C63,C63,H63)</f>
        <v>-0.0156813585310103+0.0243256633420338i</v>
      </c>
      <c r="O63" s="40">
        <f t="shared" si="4"/>
        <v>122.80755190446651</v>
      </c>
      <c r="P63" s="38" t="str">
        <f>IMPRODUCT(COMPLEX(('Passive Radiator'!C$10*'Passive Radiator'!C$24)/(2*PI()),0),C63,C63,J63)</f>
        <v>-0.0619634785877414+0.0360160349574312i</v>
      </c>
      <c r="Q63" s="35">
        <f t="shared" si="5"/>
        <v>149.83286817536239</v>
      </c>
      <c r="R63" s="53" t="str">
        <f>IMPRODUCT(COMPLEX(('Passive Radiator'!C$10*'Passive Radiator'!C$24)/(2*PI()),0),C63,C63,L63)</f>
        <v>-0.00617407463657294-0.010352273992012i</v>
      </c>
      <c r="S63" s="45">
        <f t="shared" si="6"/>
        <v>-120.81176225721565</v>
      </c>
      <c r="T63" s="50">
        <f>IMABS(IMDIV(D63,IMSUB(COMPLEX(1,0),IMPRODUCT(COMPLEX('Passive Radiator'!C$18,0),IMPRODUCT(C63,H63)))))</f>
        <v>9.1197715432601836</v>
      </c>
      <c r="U63" s="33">
        <f>20*LOG10('Passive Radiator'!C$31*50000*IMABS(N63))</f>
        <v>93.037223092829976</v>
      </c>
      <c r="V63" s="34">
        <f>20*LOG10('Passive Radiator'!C$31*50000*IMABS(P63))</f>
        <v>100.91341464871464</v>
      </c>
      <c r="W63" s="34">
        <f>20*LOG10('Passive Radiator'!C$31*50000*IMABS(R63))</f>
        <v>85.428954566524112</v>
      </c>
      <c r="X63" s="40">
        <f>1000*'Passive Radiator'!C$31*IMABS(H63)</f>
        <v>4.3972162790115652</v>
      </c>
      <c r="Y63" s="40">
        <f>1000*'Passive Radiator'!C$31*IMABS(J63)</f>
        <v>5.4444925671210331</v>
      </c>
      <c r="Z63" s="40">
        <f>'Passive Radiator'!C$31*IMABS(IMPRODUCT(C63,J63))</f>
        <v>1.1870438228865832</v>
      </c>
      <c r="AA63" s="40">
        <f>1000*'Passive Radiator'!C$31*IMABS(L63)</f>
        <v>0.91566034239276062</v>
      </c>
      <c r="AB63" s="53" t="str">
        <f t="shared" si="7"/>
        <v>-0.0838189117553246+0.049989424307453i</v>
      </c>
      <c r="AC63" s="40">
        <f>20*LOG10('Passive Radiator'!C$31*50000*IMABS(AB63))</f>
        <v>103.59507976823357</v>
      </c>
      <c r="AD63" s="40">
        <f t="shared" si="8"/>
        <v>151270.4115361828</v>
      </c>
      <c r="AE63" s="35">
        <f t="shared" si="9"/>
        <v>149.18823774278417</v>
      </c>
      <c r="AG63" s="77"/>
    </row>
    <row r="64" spans="2:33" s="11" customFormat="1" x14ac:dyDescent="0.25">
      <c r="B64" s="36">
        <v>35.5</v>
      </c>
      <c r="C64" s="29" t="str">
        <f t="shared" si="0"/>
        <v>223.053078404875i</v>
      </c>
      <c r="D64" s="30" t="str">
        <f>COMPLEX('Passive Radiator'!C$19,2*PI()*B64*'Passive Radiator'!C$20)</f>
        <v>6</v>
      </c>
      <c r="E64" s="31" t="str">
        <f>IMSUB(COMPLEX(1,0),IMDIV(COMPLEX('Passive Radiator'!C$41,0),IMSUM(COMPLEX('Passive Radiator'!C$41,0),IMPRODUCT(C64,COMPLEX('Passive Radiator'!C$42,0)))))</f>
        <v>0.98563499315667+0.118990140018914i</v>
      </c>
      <c r="F64" s="31" t="str">
        <f>IMDIV(IMPRODUCT(C64,COMPLEX(('Passive Radiator'!C$42*'Passive Radiator'!C$14/'Passive Radiator'!C$24),0)),IMSUM(COMPLEX('Passive Radiator'!C$41,0),IMPRODUCT(C64,COMPLEX('Passive Radiator'!C$42,0))))</f>
        <v>0.492817496578334+0.0594950700094567i</v>
      </c>
      <c r="G64" s="42" t="str">
        <f>IMPRODUCT(F64,IMSUB(COMPLEX(1,0),IMDIV(IMPRODUCT(COMPLEX('Passive Radiator'!C$41,0),E64),IMSUM(COMPLEX('Passive Radiator'!C$25-(2*PI()*B64)^2*'Passive Radiator'!C$40,0),IMPRODUCT(C64,COMPLEX('Passive Radiator'!C$26,0)),IMPRODUCT(COMPLEX('Passive Radiator'!C$41,0),E64)))))</f>
        <v>1.40860344460542+0.602901780332349i</v>
      </c>
      <c r="H64" s="44" t="str">
        <f>IMDIV(COMPLEX('Passive Radiator'!C$18,0),IMPRODUCT(D64,IMSUM(COMPLEX('Passive Radiator'!C$16-(2*PI()*B64)^2*'Passive Radiator'!C$15,0),IMPRODUCT(C64,IMSUM(COMPLEX('Passive Radiator'!C$17,0),IMDIV(COMPLEX('Passive Radiator'!C$18^2,0),D64))),IMPRODUCT(COMPLEX('Passive Radiator'!C$14*'Passive Radiator'!C$41/'Passive Radiator'!C$24,0),G64))))</f>
        <v>0.0000797349262675391-0.000129464824043967i</v>
      </c>
      <c r="I64" s="39">
        <f t="shared" si="1"/>
        <v>-58.371873319007086</v>
      </c>
      <c r="J64" s="32" t="str">
        <f>IMPRODUCT(IMDIV(IMPRODUCT(COMPLEX(-'Passive Radiator'!C$41,0),F64),IMSUM(IMPRODUCT(COMPLEX('Passive Radiator'!C$41,0),E64),COMPLEX('Passive Radiator'!C$25-(2*PI()*B64)^2*'Passive Radiator'!C$40,0),IMPRODUCT(COMPLEX('Passive Radiator'!C$26,0),C64))),H64)</f>
        <v>0.000134289655318805-0.0000925420852193299i</v>
      </c>
      <c r="K64" s="39">
        <f t="shared" si="2"/>
        <v>-34.57161884632103</v>
      </c>
      <c r="L64" s="52" t="str">
        <f>IMSUM(IMPRODUCT(COMPLEX(-('Passive Radiator'!C$14/'Passive Radiator'!C$24),0),H64),IMDIV(IMPRODUCT(COMPLEX(-'Passive Radiator'!C$41,0),J64),IMSUM(COMPLEX('Passive Radiator'!C$41,0),IMPRODUCT(COMPLEX('Passive Radiator'!C$42,0),C64))),IMDIV(IMPRODUCT(COMPLEX('Passive Radiator'!C$42*'Passive Radiator'!C$14/'Passive Radiator'!C$24,0),C64,H64),IMSUM(COMPLEX('Passive Radiator'!C$41,0),IMPRODUCT(COMPLEX('Passive Radiator'!C$42,0),C64))))</f>
        <v>0.0000162123462497622+0.0000229822291391151i</v>
      </c>
      <c r="M64" s="40">
        <f t="shared" si="3"/>
        <v>54.799722018209444</v>
      </c>
      <c r="N64" s="51" t="str">
        <f>IMPRODUCT(COMPLEX(('Passive Radiator'!C$10*'Passive Radiator'!C$14)/(2*PI()),0),C64,C64,H64)</f>
        <v>-0.0170278445464808+0.027647945527174i</v>
      </c>
      <c r="O64" s="40">
        <f t="shared" si="4"/>
        <v>121.62812668099298</v>
      </c>
      <c r="P64" s="38" t="str">
        <f>IMPRODUCT(COMPLEX(('Passive Radiator'!C$10*'Passive Radiator'!C$24)/(2*PI()),0),C64,C64,J64)</f>
        <v>-0.0573566310777419+0.0395257715755472i</v>
      </c>
      <c r="Q64" s="35">
        <f t="shared" si="5"/>
        <v>145.42838115367897</v>
      </c>
      <c r="R64" s="53" t="str">
        <f>IMPRODUCT(COMPLEX(('Passive Radiator'!C$10*'Passive Radiator'!C$24)/(2*PI()),0),C64,C64,L64)</f>
        <v>-0.00692447650226419-0.00981597007563222i</v>
      </c>
      <c r="S64" s="45">
        <f t="shared" si="6"/>
        <v>-125.20027798179053</v>
      </c>
      <c r="T64" s="50">
        <f>IMABS(IMDIV(D64,IMSUB(COMPLEX(1,0),IMPRODUCT(COMPLEX('Passive Radiator'!C$18,0),IMPRODUCT(C64,H64)))))</f>
        <v>9.6085423979956541</v>
      </c>
      <c r="U64" s="33">
        <f>20*LOG10('Passive Radiator'!C$31*50000*IMABS(N64))</f>
        <v>94.036508274038169</v>
      </c>
      <c r="V64" s="34">
        <f>20*LOG10('Passive Radiator'!C$31*50000*IMABS(P64))</f>
        <v>100.66590431449305</v>
      </c>
      <c r="W64" s="34">
        <f>20*LOG10('Passive Radiator'!C$31*50000*IMABS(R64))</f>
        <v>85.399346733552761</v>
      </c>
      <c r="X64" s="40">
        <f>1000*'Passive Radiator'!C$31*IMABS(H64)</f>
        <v>4.7135088803875025</v>
      </c>
      <c r="Y64" s="40">
        <f>1000*'Passive Radiator'!C$31*IMABS(J64)</f>
        <v>5.0557330674148675</v>
      </c>
      <c r="Z64" s="40">
        <f>'Passive Radiator'!C$31*IMABS(IMPRODUCT(C64,J64))</f>
        <v>1.1276968242802088</v>
      </c>
      <c r="AA64" s="40">
        <f>1000*'Passive Radiator'!C$31*IMABS(L64)</f>
        <v>0.87187907938377318</v>
      </c>
      <c r="AB64" s="53" t="str">
        <f t="shared" si="7"/>
        <v>-0.0813089521264869+0.057357747027089i</v>
      </c>
      <c r="AC64" s="40">
        <f>20*LOG10('Passive Radiator'!C$31*50000*IMABS(AB64))</f>
        <v>103.76344950054657</v>
      </c>
      <c r="AD64" s="40">
        <f t="shared" si="8"/>
        <v>154231.28430358737</v>
      </c>
      <c r="AE64" s="35">
        <f t="shared" si="9"/>
        <v>144.79972201820917</v>
      </c>
      <c r="AG64" s="77"/>
    </row>
    <row r="65" spans="2:33" s="11" customFormat="1" x14ac:dyDescent="0.25">
      <c r="B65" s="36">
        <v>36.299999999999997</v>
      </c>
      <c r="C65" s="29" t="str">
        <f t="shared" si="0"/>
        <v>228.079626650619i</v>
      </c>
      <c r="D65" s="30" t="str">
        <f>COMPLEX('Passive Radiator'!C$19,2*PI()*B65*'Passive Radiator'!C$20)</f>
        <v>6</v>
      </c>
      <c r="E65" s="31" t="str">
        <f>IMSUB(COMPLEX(1,0),IMDIV(COMPLEX('Passive Radiator'!C$41,0),IMSUM(COMPLEX('Passive Radiator'!C$41,0),IMPRODUCT(C65,COMPLEX('Passive Radiator'!C$42,0)))))</f>
        <v>0.986252575923586+0.116440681927224i</v>
      </c>
      <c r="F65" s="31" t="str">
        <f>IMDIV(IMPRODUCT(C65,COMPLEX(('Passive Radiator'!C$42*'Passive Radiator'!C$14/'Passive Radiator'!C$24),0)),IMSUM(COMPLEX('Passive Radiator'!C$41,0),IMPRODUCT(C65,COMPLEX('Passive Radiator'!C$42,0))))</f>
        <v>0.493126287961795+0.0582203409636122i</v>
      </c>
      <c r="G65" s="42" t="str">
        <f>IMPRODUCT(F65,IMSUB(COMPLEX(1,0),IMDIV(IMPRODUCT(COMPLEX('Passive Radiator'!C$41,0),E65),IMSUM(COMPLEX('Passive Radiator'!C$25-(2*PI()*B65)^2*'Passive Radiator'!C$40,0),IMPRODUCT(C65,COMPLEX('Passive Radiator'!C$26,0)),IMPRODUCT(COMPLEX('Passive Radiator'!C$41,0),E65)))))</f>
        <v>1.31863594045387+0.497419419802933i</v>
      </c>
      <c r="H65" s="44" t="str">
        <f>IMDIV(COMPLEX('Passive Radiator'!C$18,0),IMPRODUCT(D65,IMSUM(COMPLEX('Passive Radiator'!C$16-(2*PI()*B65)^2*'Passive Radiator'!C$15,0),IMPRODUCT(C65,IMSUM(COMPLEX('Passive Radiator'!C$17,0),IMDIV(COMPLEX('Passive Radiator'!C$18^2,0),D65))),IMPRODUCT(COMPLEX('Passive Radiator'!C$14*'Passive Radiator'!C$41/'Passive Radiator'!C$24,0),G65))))</f>
        <v>0.0000803135770514228-0.000139199257178448i</v>
      </c>
      <c r="I65" s="39">
        <f t="shared" si="1"/>
        <v>-60.016410987898922</v>
      </c>
      <c r="J65" s="32" t="str">
        <f>IMPRODUCT(IMDIV(IMPRODUCT(COMPLEX(-'Passive Radiator'!C$41,0),F65),IMSUM(IMPRODUCT(COMPLEX('Passive Radiator'!C$41,0),E65),COMPLEX('Passive Radiator'!C$25-(2*PI()*B65)^2*'Passive Radiator'!C$40,0),IMPRODUCT(COMPLEX('Passive Radiator'!C$26,0),C65))),H65)</f>
        <v>0.000118033613018359-0.0000946822325548852i</v>
      </c>
      <c r="K65" s="39">
        <f t="shared" si="2"/>
        <v>-38.73530657108622</v>
      </c>
      <c r="L65" s="52" t="str">
        <f>IMSUM(IMPRODUCT(COMPLEX(-('Passive Radiator'!C$14/'Passive Radiator'!C$24),0),H65),IMDIV(IMPRODUCT(COMPLEX(-'Passive Radiator'!C$41,0),J65),IMSUM(COMPLEX('Passive Radiator'!C$41,0),IMPRODUCT(COMPLEX('Passive Radiator'!C$42,0),C65))),IMDIV(IMPRODUCT(COMPLEX('Passive Radiator'!C$42*'Passive Radiator'!C$14/'Passive Radiator'!C$24,0),C65,H65),IMSUM(COMPLEX('Passive Radiator'!C$41,0),IMPRODUCT(COMPLEX('Passive Radiator'!C$42,0),C65))))</f>
        <v>0.0000169543814050493+0.0000206782506433433i</v>
      </c>
      <c r="M65" s="40">
        <f t="shared" si="3"/>
        <v>50.651203423351461</v>
      </c>
      <c r="N65" s="51" t="str">
        <f>IMPRODUCT(COMPLEX(('Passive Radiator'!C$10*'Passive Radiator'!C$14)/(2*PI()),0),C65,C65,H65)</f>
        <v>-0.0179331504858429+0.0310816840457791i</v>
      </c>
      <c r="O65" s="40">
        <f t="shared" si="4"/>
        <v>119.98358901210105</v>
      </c>
      <c r="P65" s="38" t="str">
        <f>IMPRODUCT(COMPLEX(('Passive Radiator'!C$10*'Passive Radiator'!C$24)/(2*PI()),0),C65,C65,J65)</f>
        <v>-0.0527112506342658+0.0422830307671436i</v>
      </c>
      <c r="Q65" s="35">
        <f t="shared" si="5"/>
        <v>141.26469342891377</v>
      </c>
      <c r="R65" s="53" t="str">
        <f>IMPRODUCT(COMPLEX(('Passive Radiator'!C$10*'Passive Radiator'!C$24)/(2*PI()),0),C65,C65,L65)</f>
        <v>-0.00757145888139071-0.0092344580875441i</v>
      </c>
      <c r="S65" s="45">
        <f t="shared" si="6"/>
        <v>-129.34879657664854</v>
      </c>
      <c r="T65" s="50">
        <f>IMABS(IMDIV(D65,IMSUB(COMPLEX(1,0),IMPRODUCT(COMPLEX('Passive Radiator'!C$18,0),IMPRODUCT(C65,H65)))))</f>
        <v>10.181194031648419</v>
      </c>
      <c r="U65" s="33">
        <f>20*LOG10('Passive Radiator'!C$31*50000*IMABS(N65))</f>
        <v>94.904676264369925</v>
      </c>
      <c r="V65" s="34">
        <f>20*LOG10('Passive Radiator'!C$31*50000*IMABS(P65))</f>
        <v>100.40230750592087</v>
      </c>
      <c r="W65" s="34">
        <f>20*LOG10('Passive Radiator'!C$31*50000*IMABS(R65))</f>
        <v>85.347896395519186</v>
      </c>
      <c r="X65" s="40">
        <f>1000*'Passive Radiator'!C$31*IMABS(H65)</f>
        <v>4.9819135286926945</v>
      </c>
      <c r="Y65" s="40">
        <f>1000*'Passive Radiator'!C$31*IMABS(J65)</f>
        <v>4.690809020218051</v>
      </c>
      <c r="Z65" s="40">
        <f>'Passive Radiator'!C$31*IMABS(IMPRODUCT(C65,J65))</f>
        <v>1.06987797002069</v>
      </c>
      <c r="AA65" s="40">
        <f>1000*'Passive Radiator'!C$31*IMABS(L65)</f>
        <v>0.82894782444701154</v>
      </c>
      <c r="AB65" s="53" t="str">
        <f t="shared" si="7"/>
        <v>-0.0782158600014994+0.0641302567253786i</v>
      </c>
      <c r="AC65" s="40">
        <f>20*LOG10('Passive Radiator'!C$31*50000*IMABS(AB65))</f>
        <v>103.90556460213335</v>
      </c>
      <c r="AD65" s="40">
        <f t="shared" si="8"/>
        <v>156775.51284147578</v>
      </c>
      <c r="AE65" s="35">
        <f t="shared" si="9"/>
        <v>140.65120342335209</v>
      </c>
      <c r="AG65" s="77"/>
    </row>
    <row r="66" spans="2:33" s="11" customFormat="1" x14ac:dyDescent="0.25">
      <c r="B66" s="36">
        <v>37.200000000000003</v>
      </c>
      <c r="C66" s="29" t="str">
        <f t="shared" si="0"/>
        <v>233.734493427081i</v>
      </c>
      <c r="D66" s="30" t="str">
        <f>COMPLEX('Passive Radiator'!C$19,2*PI()*B66*'Passive Radiator'!C$20)</f>
        <v>6</v>
      </c>
      <c r="E66" s="31" t="str">
        <f>IMSUB(COMPLEX(1,0),IMDIV(COMPLEX('Passive Radiator'!C$41,0),IMSUM(COMPLEX('Passive Radiator'!C$41,0),IMPRODUCT(C66,COMPLEX('Passive Radiator'!C$42,0)))))</f>
        <v>0.986901119168378+0.113698285618476i</v>
      </c>
      <c r="F66" s="31" t="str">
        <f>IMDIV(IMPRODUCT(C66,COMPLEX(('Passive Radiator'!C$42*'Passive Radiator'!C$14/'Passive Radiator'!C$24),0)),IMSUM(COMPLEX('Passive Radiator'!C$41,0),IMPRODUCT(C66,COMPLEX('Passive Radiator'!C$42,0))))</f>
        <v>0.493450559584189+0.0568491428092382i</v>
      </c>
      <c r="G66" s="42" t="str">
        <f>IMPRODUCT(F66,IMSUB(COMPLEX(1,0),IMDIV(IMPRODUCT(COMPLEX('Passive Radiator'!C$41,0),E66),IMSUM(COMPLEX('Passive Radiator'!C$25-(2*PI()*B66)^2*'Passive Radiator'!C$40,0),IMPRODUCT(C66,COMPLEX('Passive Radiator'!C$26,0)),IMPRODUCT(COMPLEX('Passive Radiator'!C$41,0),E66)))))</f>
        <v>1.2317481322147+0.41077752074612i</v>
      </c>
      <c r="H66" s="44" t="str">
        <f>IMDIV(COMPLEX('Passive Radiator'!C$18,0),IMPRODUCT(D66,IMSUM(COMPLEX('Passive Radiator'!C$16-(2*PI()*B66)^2*'Passive Radiator'!C$15,0),IMPRODUCT(C66,IMSUM(COMPLEX('Passive Radiator'!C$17,0),IMDIV(COMPLEX('Passive Radiator'!C$18^2,0),D66))),IMPRODUCT(COMPLEX('Passive Radiator'!C$14*'Passive Radiator'!C$41/'Passive Radiator'!C$24,0),G66))))</f>
        <v>0.000078702417631915-0.000149185229347964i</v>
      </c>
      <c r="I66" s="39">
        <f t="shared" si="1"/>
        <v>-62.186187150893019</v>
      </c>
      <c r="J66" s="32" t="str">
        <f>IMPRODUCT(IMDIV(IMPRODUCT(COMPLEX(-'Passive Radiator'!C$41,0),F66),IMSUM(IMPRODUCT(COMPLEX('Passive Radiator'!C$41,0),E66),COMPLEX('Passive Radiator'!C$25-(2*PI()*B66)^2*'Passive Radiator'!C$40,0),IMPRODUCT(COMPLEX('Passive Radiator'!C$26,0),C66))),H66)</f>
        <v>0.000101426497311892-0.0000950653421362614i</v>
      </c>
      <c r="K66" s="39">
        <f t="shared" si="2"/>
        <v>-43.145774916254581</v>
      </c>
      <c r="L66" s="52" t="str">
        <f>IMSUM(IMPRODUCT(COMPLEX(-('Passive Radiator'!C$14/'Passive Radiator'!C$24),0),H66),IMDIV(IMPRODUCT(COMPLEX(-'Passive Radiator'!C$41,0),J66),IMSUM(COMPLEX('Passive Radiator'!C$41,0),IMPRODUCT(COMPLEX('Passive Radiator'!C$42,0),C66))),IMDIV(IMPRODUCT(COMPLEX('Passive Radiator'!C$42*'Passive Radiator'!C$14/'Passive Radiator'!C$24,0),C66,H66),IMSUM(COMPLEX('Passive Radiator'!C$41,0),IMPRODUCT(COMPLEX('Passive Radiator'!C$42,0),C66))))</f>
        <v>0.0000174457884345403+0.0000182285131984319i</v>
      </c>
      <c r="M66" s="40">
        <f t="shared" si="3"/>
        <v>46.256916858295639</v>
      </c>
      <c r="N66" s="51" t="str">
        <f>IMPRODUCT(COMPLEX(('Passive Radiator'!C$10*'Passive Radiator'!C$14)/(2*PI()),0),C66,C66,H66)</f>
        <v>-0.0184556067146424+0.034983727353291i</v>
      </c>
      <c r="O66" s="40">
        <f t="shared" si="4"/>
        <v>117.81381284910694</v>
      </c>
      <c r="P66" s="38" t="str">
        <f>IMPRODUCT(COMPLEX(('Passive Radiator'!C$10*'Passive Radiator'!C$24)/(2*PI()),0),C66,C66,J66)</f>
        <v>-0.0475687431506028+0.0445853791903921i</v>
      </c>
      <c r="Q66" s="35">
        <f t="shared" si="5"/>
        <v>136.85422508374546</v>
      </c>
      <c r="R66" s="53" t="str">
        <f>IMPRODUCT(COMPLEX(('Passive Radiator'!C$10*'Passive Radiator'!C$24)/(2*PI()),0),C66,C66,L66)</f>
        <v>-0.00818202591134046-0.00854912163324715i</v>
      </c>
      <c r="S66" s="45">
        <f t="shared" si="6"/>
        <v>-133.74308314170435</v>
      </c>
      <c r="T66" s="50">
        <f>IMABS(IMDIV(D66,IMSUB(COMPLEX(1,0),IMPRODUCT(COMPLEX('Passive Radiator'!C$18,0),IMPRODUCT(C66,H66)))))</f>
        <v>10.934418869573157</v>
      </c>
      <c r="U66" s="33">
        <f>20*LOG10('Passive Radiator'!C$31*50000*IMABS(N66))</f>
        <v>95.750308021563498</v>
      </c>
      <c r="V66" s="34">
        <f>20*LOG10('Passive Radiator'!C$31*50000*IMABS(P66))</f>
        <v>100.09117860313387</v>
      </c>
      <c r="W66" s="34">
        <f>20*LOG10('Passive Radiator'!C$31*50000*IMABS(R66))</f>
        <v>85.268938784218321</v>
      </c>
      <c r="X66" s="40">
        <f>1000*'Passive Radiator'!C$31*IMABS(H66)</f>
        <v>5.2288374780672973</v>
      </c>
      <c r="Y66" s="40">
        <f>1000*'Passive Radiator'!C$31*IMABS(J66)</f>
        <v>4.3094185501965772</v>
      </c>
      <c r="Z66" s="40">
        <f>'Passive Radiator'!C$31*IMABS(IMPRODUCT(C66,J66))</f>
        <v>1.0072597617954637</v>
      </c>
      <c r="AA66" s="40">
        <f>1000*'Passive Radiator'!C$31*IMABS(L66)</f>
        <v>0.78217996180837335</v>
      </c>
      <c r="AB66" s="53" t="str">
        <f t="shared" si="7"/>
        <v>-0.0742063757765856+0.0710199849104359i</v>
      </c>
      <c r="AC66" s="40">
        <f>20*LOG10('Passive Radiator'!C$31*50000*IMABS(AB66))</f>
        <v>104.03933328774824</v>
      </c>
      <c r="AD66" s="40">
        <f t="shared" si="8"/>
        <v>159208.6516849352</v>
      </c>
      <c r="AE66" s="35">
        <f t="shared" si="9"/>
        <v>136.25691685829548</v>
      </c>
      <c r="AG66" s="77"/>
    </row>
    <row r="67" spans="2:33" s="11" customFormat="1" x14ac:dyDescent="0.25">
      <c r="B67" s="36">
        <v>38</v>
      </c>
      <c r="C67" s="29" t="str">
        <f t="shared" si="0"/>
        <v>238.761041672824i</v>
      </c>
      <c r="D67" s="30" t="str">
        <f>COMPLEX('Passive Radiator'!C$19,2*PI()*B67*'Passive Radiator'!C$20)</f>
        <v>6</v>
      </c>
      <c r="E67" s="31" t="str">
        <f>IMSUB(COMPLEX(1,0),IMDIV(COMPLEX('Passive Radiator'!C$41,0),IMSUM(COMPLEX('Passive Radiator'!C$41,0),IMPRODUCT(C67,COMPLEX('Passive Radiator'!C$42,0)))))</f>
        <v>0.987439991068438+0.111365412526515i</v>
      </c>
      <c r="F67" s="31" t="str">
        <f>IMDIV(IMPRODUCT(C67,COMPLEX(('Passive Radiator'!C$42*'Passive Radiator'!C$14/'Passive Radiator'!C$24),0)),IMSUM(COMPLEX('Passive Radiator'!C$41,0),IMPRODUCT(C67,COMPLEX('Passive Radiator'!C$42,0))))</f>
        <v>0.493719995534219+0.0556827062632577i</v>
      </c>
      <c r="G67" s="42" t="str">
        <f>IMPRODUCT(F67,IMSUB(COMPLEX(1,0),IMDIV(IMPRODUCT(COMPLEX('Passive Radiator'!C$41,0),E67),IMSUM(COMPLEX('Passive Radiator'!C$25-(2*PI()*B67)^2*'Passive Radiator'!C$40,0),IMPRODUCT(C67,COMPLEX('Passive Radiator'!C$26,0)),IMPRODUCT(COMPLEX('Passive Radiator'!C$41,0),E67)))))</f>
        <v>1.16579200565136+0.353020771728526i</v>
      </c>
      <c r="H67" s="44" t="str">
        <f>IMDIV(COMPLEX('Passive Radiator'!C$18,0),IMPRODUCT(D67,IMSUM(COMPLEX('Passive Radiator'!C$16-(2*PI()*B67)^2*'Passive Radiator'!C$15,0),IMPRODUCT(C67,IMSUM(COMPLEX('Passive Radiator'!C$17,0),IMDIV(COMPLEX('Passive Radiator'!C$18^2,0),D67))),IMPRODUCT(COMPLEX('Passive Radiator'!C$14*'Passive Radiator'!C$41/'Passive Radiator'!C$24,0),G67))))</f>
        <v>0.0000756744552555593-0.000157014273274i</v>
      </c>
      <c r="I67" s="39">
        <f t="shared" si="1"/>
        <v>-64.267835687296198</v>
      </c>
      <c r="J67" s="32" t="str">
        <f>IMPRODUCT(IMDIV(IMPRODUCT(COMPLEX(-'Passive Radiator'!C$41,0),F67),IMSUM(IMPRODUCT(COMPLEX('Passive Radiator'!C$41,0),E67),COMPLEX('Passive Radiator'!C$25-(2*PI()*B67)^2*'Passive Radiator'!C$40,0),IMPRODUCT(COMPLEX('Passive Radiator'!C$26,0),C67))),H67)</f>
        <v>0.0000881813942615734-0.0000940253183124132i</v>
      </c>
      <c r="K67" s="39">
        <f t="shared" si="2"/>
        <v>-46.83702037232473</v>
      </c>
      <c r="L67" s="52" t="str">
        <f>IMSUM(IMPRODUCT(COMPLEX(-('Passive Radiator'!C$14/'Passive Radiator'!C$24),0),H67),IMDIV(IMPRODUCT(COMPLEX(-'Passive Radiator'!C$41,0),J67),IMSUM(COMPLEX('Passive Radiator'!C$41,0),IMPRODUCT(COMPLEX('Passive Radiator'!C$42,0),C67))),IMDIV(IMPRODUCT(COMPLEX('Passive Radiator'!C$42*'Passive Radiator'!C$14/'Passive Radiator'!C$24,0),C67,H67),IMSUM(COMPLEX('Passive Radiator'!C$41,0),IMPRODUCT(COMPLEX('Passive Radiator'!C$42,0),C67))))</f>
        <v>0.0000176313530031805+0.0000162011249878797i</v>
      </c>
      <c r="M67" s="40">
        <f t="shared" si="3"/>
        <v>42.579329934716533</v>
      </c>
      <c r="N67" s="51" t="str">
        <f>IMPRODUCT(COMPLEX(('Passive Radiator'!C$10*'Passive Radiator'!C$14)/(2*PI()),0),C67,C67,H67)</f>
        <v>-0.0185170103880159+0.0384202954545595i</v>
      </c>
      <c r="O67" s="40">
        <f t="shared" si="4"/>
        <v>115.73216431270374</v>
      </c>
      <c r="P67" s="38" t="str">
        <f>IMPRODUCT(COMPLEX(('Passive Radiator'!C$10*'Passive Radiator'!C$24)/(2*PI()),0),C67,C67,J67)</f>
        <v>-0.0431547419286201+0.04601467668443i</v>
      </c>
      <c r="Q67" s="35">
        <f t="shared" si="5"/>
        <v>133.16297962767524</v>
      </c>
      <c r="R67" s="53" t="str">
        <f>IMPRODUCT(COMPLEX(('Passive Radiator'!C$10*'Passive Radiator'!C$24)/(2*PI()),0),C67,C67,L67)</f>
        <v>-0.00862853774400141-0.00792860414217714i</v>
      </c>
      <c r="S67" s="45">
        <f t="shared" si="6"/>
        <v>-137.42067006528347</v>
      </c>
      <c r="T67" s="50">
        <f>IMABS(IMDIV(D67,IMSUB(COMPLEX(1,0),IMPRODUCT(COMPLEX('Passive Radiator'!C$18,0),IMPRODUCT(C67,H67)))))</f>
        <v>11.710947893194882</v>
      </c>
      <c r="U67" s="33">
        <f>20*LOG10('Passive Radiator'!C$31*50000*IMABS(N67))</f>
        <v>96.404958032939021</v>
      </c>
      <c r="V67" s="34">
        <f>20*LOG10('Passive Radiator'!C$31*50000*IMABS(P67))</f>
        <v>99.805117912669189</v>
      </c>
      <c r="W67" s="34">
        <f>20*LOG10('Passive Radiator'!C$31*50000*IMABS(R67))</f>
        <v>85.183795660817552</v>
      </c>
      <c r="X67" s="40">
        <f>1000*'Passive Radiator'!C$31*IMABS(H67)</f>
        <v>5.403265779838935</v>
      </c>
      <c r="Y67" s="40">
        <f>1000*'Passive Radiator'!C$31*IMABS(J67)</f>
        <v>3.9960814237621229</v>
      </c>
      <c r="Z67" s="40">
        <f>'Passive Radiator'!C$31*IMABS(IMPRODUCT(C67,J67))</f>
        <v>0.95410856334686434</v>
      </c>
      <c r="AA67" s="40">
        <f>1000*'Passive Radiator'!C$31*IMABS(L67)</f>
        <v>0.74228078128928487</v>
      </c>
      <c r="AB67" s="53" t="str">
        <f t="shared" si="7"/>
        <v>-0.0703002900606374+0.0765063679968124i</v>
      </c>
      <c r="AC67" s="40">
        <f>20*LOG10('Passive Radiator'!C$31*50000*IMABS(AB67))</f>
        <v>104.13900329904564</v>
      </c>
      <c r="AD67" s="40">
        <f t="shared" si="8"/>
        <v>161046.08251004742</v>
      </c>
      <c r="AE67" s="35">
        <f t="shared" si="9"/>
        <v>132.57932993471658</v>
      </c>
      <c r="AG67" s="77"/>
    </row>
    <row r="68" spans="2:33" s="11" customFormat="1" x14ac:dyDescent="0.25">
      <c r="B68" s="36">
        <v>38.9</v>
      </c>
      <c r="C68" s="29" t="str">
        <f t="shared" si="0"/>
        <v>244.415908449286i</v>
      </c>
      <c r="D68" s="30" t="str">
        <f>COMPLEX('Passive Radiator'!C$19,2*PI()*B68*'Passive Radiator'!C$20)</f>
        <v>6</v>
      </c>
      <c r="E68" s="31" t="str">
        <f>IMSUB(COMPLEX(1,0),IMDIV(COMPLEX('Passive Radiator'!C$41,0),IMSUM(COMPLEX('Passive Radiator'!C$41,0),IMPRODUCT(C68,COMPLEX('Passive Radiator'!C$42,0)))))</f>
        <v>0.988007561632139+0.10885136558562i</v>
      </c>
      <c r="F68" s="31" t="str">
        <f>IMDIV(IMPRODUCT(C68,COMPLEX(('Passive Radiator'!C$42*'Passive Radiator'!C$14/'Passive Radiator'!C$24),0)),IMSUM(COMPLEX('Passive Radiator'!C$41,0),IMPRODUCT(C68,COMPLEX('Passive Radiator'!C$42,0))))</f>
        <v>0.494003780816072+0.0544256827928101i</v>
      </c>
      <c r="G68" s="42" t="str">
        <f>IMPRODUCT(F68,IMSUB(COMPLEX(1,0),IMDIV(IMPRODUCT(COMPLEX('Passive Radiator'!C$41,0),E68),IMSUM(COMPLEX('Passive Radiator'!C$25-(2*PI()*B68)^2*'Passive Radiator'!C$40,0),IMPRODUCT(C68,COMPLEX('Passive Radiator'!C$26,0)),IMPRODUCT(COMPLEX('Passive Radiator'!C$41,0),E68)))))</f>
        <v>1.10224492096463+0.302937281480336i</v>
      </c>
      <c r="H68" s="44" t="str">
        <f>IMDIV(COMPLEX('Passive Radiator'!C$18,0),IMPRODUCT(D68,IMSUM(COMPLEX('Passive Radiator'!C$16-(2*PI()*B68)^2*'Passive Radiator'!C$15,0),IMPRODUCT(C68,IMSUM(COMPLEX('Passive Radiator'!C$17,0),IMDIV(COMPLEX('Passive Radiator'!C$18^2,0),D68))),IMPRODUCT(COMPLEX('Passive Radiator'!C$14*'Passive Radiator'!C$41/'Passive Radiator'!C$24,0),G68))))</f>
        <v>0.0000709105159736555-0.00016453944678117i</v>
      </c>
      <c r="I68" s="39">
        <f t="shared" si="1"/>
        <v>-66.685715588066174</v>
      </c>
      <c r="J68" s="32" t="str">
        <f>IMPRODUCT(IMDIV(IMPRODUCT(COMPLEX(-'Passive Radiator'!C$41,0),F68),IMSUM(IMPRODUCT(COMPLEX('Passive Radiator'!C$41,0),E68),COMPLEX('Passive Radiator'!C$25-(2*PI()*B68)^2*'Passive Radiator'!C$40,0),IMPRODUCT(COMPLEX('Passive Radiator'!C$26,0),C68))),H68)</f>
        <v>0.0000749360883124304-0.0000917143492464615i</v>
      </c>
      <c r="K68" s="39">
        <f t="shared" si="2"/>
        <v>-50.749130132755063</v>
      </c>
      <c r="L68" s="52" t="str">
        <f>IMSUM(IMPRODUCT(COMPLEX(-('Passive Radiator'!C$14/'Passive Radiator'!C$24),0),H68),IMDIV(IMPRODUCT(COMPLEX(-'Passive Radiator'!C$41,0),J68),IMSUM(COMPLEX('Passive Radiator'!C$41,0),IMPRODUCT(COMPLEX('Passive Radiator'!C$42,0),C68))),IMDIV(IMPRODUCT(COMPLEX('Passive Radiator'!C$42*'Passive Radiator'!C$14/'Passive Radiator'!C$24,0),C68,H68),IMSUM(COMPLEX('Passive Radiator'!C$41,0),IMPRODUCT(COMPLEX('Passive Radiator'!C$42,0),C68))))</f>
        <v>0.0000176145424798513+0.0000141027420615984i</v>
      </c>
      <c r="M68" s="40">
        <f t="shared" si="3"/>
        <v>38.681833092380309</v>
      </c>
      <c r="N68" s="51" t="str">
        <f>IMPRODUCT(COMPLEX(('Passive Radiator'!C$10*'Passive Radiator'!C$14)/(2*PI()),0),C68,C68,H68)</f>
        <v>-0.0181829448610804+0.0421913681943339i</v>
      </c>
      <c r="O68" s="40">
        <f t="shared" si="4"/>
        <v>113.31428441193378</v>
      </c>
      <c r="P68" s="38" t="str">
        <f>IMPRODUCT(COMPLEX(('Passive Radiator'!C$10*'Passive Radiator'!C$24)/(2*PI()),0),C68,C68,J68)</f>
        <v>-0.038430372228463+0.0470349688595649i</v>
      </c>
      <c r="Q68" s="35">
        <f t="shared" si="5"/>
        <v>129.25086986724494</v>
      </c>
      <c r="R68" s="53" t="str">
        <f>IMPRODUCT(COMPLEX(('Passive Radiator'!C$10*'Passive Radiator'!C$24)/(2*PI()),0),C68,C68,L68)</f>
        <v>-0.00903347691852324-0.00723247822343731i</v>
      </c>
      <c r="S68" s="45">
        <f t="shared" si="6"/>
        <v>-141.31816690761971</v>
      </c>
      <c r="T68" s="50">
        <f>IMABS(IMDIV(D68,IMSUB(COMPLEX(1,0),IMPRODUCT(COMPLEX('Passive Radiator'!C$18,0),IMPRODUCT(C68,H68)))))</f>
        <v>12.719720813585385</v>
      </c>
      <c r="U68" s="33">
        <f>20*LOG10('Passive Radiator'!C$31*50000*IMABS(N68))</f>
        <v>97.050962919306869</v>
      </c>
      <c r="V68" s="34">
        <f>20*LOG10('Passive Radiator'!C$31*50000*IMABS(P68))</f>
        <v>99.475934544045472</v>
      </c>
      <c r="W68" s="34">
        <f>20*LOG10('Passive Radiator'!C$31*50000*IMABS(R68))</f>
        <v>85.074843407215866</v>
      </c>
      <c r="X68" s="40">
        <f>1000*'Passive Radiator'!C$31*IMABS(H68)</f>
        <v>5.5542390226401031</v>
      </c>
      <c r="Y68" s="40">
        <f>1000*'Passive Radiator'!C$31*IMABS(J68)</f>
        <v>3.6714967739177897</v>
      </c>
      <c r="Z68" s="40">
        <f>'Passive Radiator'!C$31*IMABS(IMPRODUCT(C68,J68))</f>
        <v>0.89737221936574008</v>
      </c>
      <c r="AA68" s="40">
        <f>1000*'Passive Radiator'!C$31*IMABS(L68)</f>
        <v>0.69950140975817532</v>
      </c>
      <c r="AB68" s="53" t="str">
        <f t="shared" si="7"/>
        <v>-0.0656467940080666+0.0819938588304615i</v>
      </c>
      <c r="AC68" s="40">
        <f>20*LOG10('Passive Radiator'!C$31*50000*IMABS(AB68))</f>
        <v>104.23337113962185</v>
      </c>
      <c r="AD68" s="40">
        <f t="shared" si="8"/>
        <v>162805.30677713457</v>
      </c>
      <c r="AE68" s="35">
        <f t="shared" si="9"/>
        <v>128.68183309238094</v>
      </c>
      <c r="AG68" s="77"/>
    </row>
    <row r="69" spans="2:33" s="11" customFormat="1" x14ac:dyDescent="0.25">
      <c r="B69" s="36">
        <v>39.799999999999997</v>
      </c>
      <c r="C69" s="29" t="str">
        <f t="shared" si="0"/>
        <v>250.070775225748i</v>
      </c>
      <c r="D69" s="30" t="str">
        <f>COMPLEX('Passive Radiator'!C$19,2*PI()*B69*'Passive Radiator'!C$20)</f>
        <v>6</v>
      </c>
      <c r="E69" s="31" t="str">
        <f>IMSUB(COMPLEX(1,0),IMDIV(COMPLEX('Passive Radiator'!C$41,0),IMSUM(COMPLEX('Passive Radiator'!C$41,0),IMPRODUCT(C69,COMPLEX('Passive Radiator'!C$42,0)))))</f>
        <v>0.988537654315013+0.106446983594581i</v>
      </c>
      <c r="F69" s="31" t="str">
        <f>IMDIV(IMPRODUCT(C69,COMPLEX(('Passive Radiator'!C$42*'Passive Radiator'!C$14/'Passive Radiator'!C$24),0)),IMSUM(COMPLEX('Passive Radiator'!C$41,0),IMPRODUCT(C69,COMPLEX('Passive Radiator'!C$42,0))))</f>
        <v>0.494268827157507+0.0532234917972906i</v>
      </c>
      <c r="G69" s="42" t="str">
        <f>IMPRODUCT(F69,IMSUB(COMPLEX(1,0),IMDIV(IMPRODUCT(COMPLEX('Passive Radiator'!C$41,0),E69),IMSUM(COMPLEX('Passive Radiator'!C$25-(2*PI()*B69)^2*'Passive Radiator'!C$40,0),IMPRODUCT(C69,COMPLEX('Passive Radiator'!C$26,0)),IMPRODUCT(COMPLEX('Passive Radiator'!C$41,0),E69)))))</f>
        <v>1.04801590596877+0.264035877981247i</v>
      </c>
      <c r="H69" s="44" t="str">
        <f>IMDIV(COMPLEX('Passive Radiator'!C$18,0),IMPRODUCT(D69,IMSUM(COMPLEX('Passive Radiator'!C$16-(2*PI()*B69)^2*'Passive Radiator'!C$15,0),IMPRODUCT(C69,IMSUM(COMPLEX('Passive Radiator'!C$17,0),IMDIV(COMPLEX('Passive Radiator'!C$18^2,0),D69))),IMPRODUCT(COMPLEX('Passive Radiator'!C$14*'Passive Radiator'!C$41/'Passive Radiator'!C$24,0),G69))))</f>
        <v>0.0000651087509092465-0.000170688463650763i</v>
      </c>
      <c r="I69" s="39">
        <f t="shared" si="1"/>
        <v>-69.120754480408493</v>
      </c>
      <c r="J69" s="32" t="str">
        <f>IMPRODUCT(IMDIV(IMPRODUCT(COMPLEX(-'Passive Radiator'!C$41,0),F69),IMSUM(IMPRODUCT(COMPLEX('Passive Radiator'!C$41,0),E69),COMPLEX('Passive Radiator'!C$25-(2*PI()*B69)^2*'Passive Radiator'!C$40,0),IMPRODUCT(COMPLEX('Passive Radiator'!C$26,0),C69))),H69)</f>
        <v>0.0000633371837062427-0.0000885495446385586i</v>
      </c>
      <c r="K69" s="39">
        <f t="shared" si="2"/>
        <v>-54.424846469968628</v>
      </c>
      <c r="L69" s="52" t="str">
        <f>IMSUM(IMPRODUCT(COMPLEX(-('Passive Radiator'!C$14/'Passive Radiator'!C$24),0),H69),IMDIV(IMPRODUCT(COMPLEX(-'Passive Radiator'!C$41,0),J69),IMSUM(COMPLEX('Passive Radiator'!C$41,0),IMPRODUCT(COMPLEX('Passive Radiator'!C$42,0),C69))),IMDIV(IMPRODUCT(COMPLEX('Passive Radiator'!C$42*'Passive Radiator'!C$14/'Passive Radiator'!C$24,0),C69,H69),IMSUM(COMPLEX('Passive Radiator'!C$41,0),IMPRODUCT(COMPLEX('Passive Radiator'!C$42,0),C69))))</f>
        <v>0.0000174113257710826+0.0000122005978031531i</v>
      </c>
      <c r="M69" s="40">
        <f t="shared" si="3"/>
        <v>35.019992264936178</v>
      </c>
      <c r="N69" s="51" t="str">
        <f>IMPRODUCT(COMPLEX(('Passive Radiator'!C$10*'Passive Radiator'!C$14)/(2*PI()),0),C69,C69,H69)</f>
        <v>-0.0174767181111779+0.045816793017769i</v>
      </c>
      <c r="O69" s="40">
        <f t="shared" si="4"/>
        <v>110.87924551959146</v>
      </c>
      <c r="P69" s="38" t="str">
        <f>IMPRODUCT(COMPLEX(('Passive Radiator'!C$10*'Passive Radiator'!C$24)/(2*PI()),0),C69,C69,J69)</f>
        <v>-0.0340023757215927+0.0475375555177938i</v>
      </c>
      <c r="Q69" s="35">
        <f t="shared" si="5"/>
        <v>125.57515353003134</v>
      </c>
      <c r="R69" s="53" t="str">
        <f>IMPRODUCT(COMPLEX(('Passive Radiator'!C$10*'Passive Radiator'!C$24)/(2*PI()),0),C69,C69,L69)</f>
        <v>-0.00934721763798679-0.00654985407079226i</v>
      </c>
      <c r="S69" s="45">
        <f t="shared" si="6"/>
        <v>-144.98000773506385</v>
      </c>
      <c r="T69" s="50">
        <f>IMABS(IMDIV(D69,IMSUB(COMPLEX(1,0),IMPRODUCT(COMPLEX('Passive Radiator'!C$18,0),IMPRODUCT(C69,H69)))))</f>
        <v>13.890545133809962</v>
      </c>
      <c r="U69" s="33">
        <f>20*LOG10('Passive Radiator'!C$31*50000*IMABS(N69))</f>
        <v>97.617088034707322</v>
      </c>
      <c r="V69" s="34">
        <f>20*LOG10('Passive Radiator'!C$31*50000*IMABS(P69))</f>
        <v>99.141788096366014</v>
      </c>
      <c r="W69" s="34">
        <f>20*LOG10('Passive Radiator'!C$31*50000*IMABS(R69))</f>
        <v>84.955113630399609</v>
      </c>
      <c r="X69" s="40">
        <f>1000*'Passive Radiator'!C$31*IMABS(H69)</f>
        <v>5.6632258233935682</v>
      </c>
      <c r="Y69" s="40">
        <f>1000*'Passive Radiator'!C$31*IMABS(J69)</f>
        <v>3.3749619980688044</v>
      </c>
      <c r="Z69" s="40">
        <f>'Passive Radiator'!C$31*IMABS(IMPRODUCT(C69,J69))</f>
        <v>0.84397936321450417</v>
      </c>
      <c r="AA69" s="40">
        <f>1000*'Passive Radiator'!C$31*IMABS(L69)</f>
        <v>0.6590754938840373</v>
      </c>
      <c r="AB69" s="53" t="str">
        <f t="shared" si="7"/>
        <v>-0.0608263114707574+0.0868044944647706i</v>
      </c>
      <c r="AC69" s="40">
        <f>20*LOG10('Passive Radiator'!C$31*50000*IMABS(AB69))</f>
        <v>104.31231077776525</v>
      </c>
      <c r="AD69" s="40">
        <f t="shared" si="8"/>
        <v>164291.66800078118</v>
      </c>
      <c r="AE69" s="35">
        <f t="shared" si="9"/>
        <v>125.01999226493616</v>
      </c>
      <c r="AG69" s="77"/>
    </row>
    <row r="70" spans="2:33" s="11" customFormat="1" x14ac:dyDescent="0.25">
      <c r="B70" s="36">
        <v>40.700000000000003</v>
      </c>
      <c r="C70" s="29" t="str">
        <f t="shared" si="0"/>
        <v>255.725642002209i</v>
      </c>
      <c r="D70" s="30" t="str">
        <f>COMPLEX('Passive Radiator'!C$19,2*PI()*B70*'Passive Radiator'!C$20)</f>
        <v>6</v>
      </c>
      <c r="E70" s="31" t="str">
        <f>IMSUB(COMPLEX(1,0),IMDIV(COMPLEX('Passive Radiator'!C$41,0),IMSUM(COMPLEX('Passive Radiator'!C$41,0),IMPRODUCT(C70,COMPLEX('Passive Radiator'!C$42,0)))))</f>
        <v>0.98903348576382+0.10414533019626i</v>
      </c>
      <c r="F70" s="31" t="str">
        <f>IMDIV(IMPRODUCT(C70,COMPLEX(('Passive Radiator'!C$42*'Passive Radiator'!C$14/'Passive Radiator'!C$24),0)),IMSUM(COMPLEX('Passive Radiator'!C$41,0),IMPRODUCT(C70,COMPLEX('Passive Radiator'!C$42,0))))</f>
        <v>0.494516742881911+0.0520726650981304i</v>
      </c>
      <c r="G70" s="42" t="str">
        <f>IMPRODUCT(F70,IMSUB(COMPLEX(1,0),IMDIV(IMPRODUCT(COMPLEX('Passive Radiator'!C$41,0),E70),IMSUM(COMPLEX('Passive Radiator'!C$25-(2*PI()*B70)^2*'Passive Radiator'!C$40,0),IMPRODUCT(C70,COMPLEX('Passive Radiator'!C$26,0)),IMPRODUCT(COMPLEX('Passive Radiator'!C$41,0),E70)))))</f>
        <v>1.00140164304345+0.233168602686421i</v>
      </c>
      <c r="H70" s="44" t="str">
        <f>IMDIV(COMPLEX('Passive Radiator'!C$18,0),IMPRODUCT(D70,IMSUM(COMPLEX('Passive Radiator'!C$16-(2*PI()*B70)^2*'Passive Radiator'!C$15,0),IMPRODUCT(C70,IMSUM(COMPLEX('Passive Radiator'!C$17,0),IMDIV(COMPLEX('Passive Radiator'!C$18^2,0),D70))),IMPRODUCT(COMPLEX('Passive Radiator'!C$14*'Passive Radiator'!C$41/'Passive Radiator'!C$24,0),G70))))</f>
        <v>0.0000586151809841114-0.000175506786165193i</v>
      </c>
      <c r="I70" s="39">
        <f t="shared" si="1"/>
        <v>-71.531880517108519</v>
      </c>
      <c r="J70" s="32" t="str">
        <f>IMPRODUCT(IMDIV(IMPRODUCT(COMPLEX(-'Passive Radiator'!C$41,0),F70),IMSUM(IMPRODUCT(COMPLEX('Passive Radiator'!C$41,0),E70),COMPLEX('Passive Radiator'!C$25-(2*PI()*B70)^2*'Passive Radiator'!C$40,0),IMPRODUCT(COMPLEX('Passive Radiator'!C$26,0),C70))),H70)</f>
        <v>0.0000532447931685564-0.0000848221687122892i</v>
      </c>
      <c r="K70" s="39">
        <f t="shared" si="2"/>
        <v>-57.882578505794541</v>
      </c>
      <c r="L70" s="52" t="str">
        <f>IMSUM(IMPRODUCT(COMPLEX(-('Passive Radiator'!C$14/'Passive Radiator'!C$24),0),H70),IMDIV(IMPRODUCT(COMPLEX(-'Passive Radiator'!C$41,0),J70),IMSUM(COMPLEX('Passive Radiator'!C$41,0),IMPRODUCT(COMPLEX('Passive Radiator'!C$42,0),C70))),IMDIV(IMPRODUCT(COMPLEX('Passive Radiator'!C$42*'Passive Radiator'!C$14/'Passive Radiator'!C$24,0),C70,H70),IMSUM(COMPLEX('Passive Radiator'!C$41,0),IMPRODUCT(COMPLEX('Passive Radiator'!C$42,0),C70))))</f>
        <v>0.0000170676269762888+0.0000104899976100632i</v>
      </c>
      <c r="M70" s="40">
        <f t="shared" si="3"/>
        <v>31.575454204708862</v>
      </c>
      <c r="N70" s="51" t="str">
        <f>IMPRODUCT(COMPLEX(('Passive Radiator'!C$10*'Passive Radiator'!C$14)/(2*PI()),0),C70,C70,H70)</f>
        <v>-0.0164533108310379+0.0492648432923062i</v>
      </c>
      <c r="O70" s="40">
        <f t="shared" si="4"/>
        <v>108.46811948289154</v>
      </c>
      <c r="P70" s="38" t="str">
        <f>IMPRODUCT(COMPLEX(('Passive Radiator'!C$10*'Passive Radiator'!C$24)/(2*PI()),0),C70,C70,J70)</f>
        <v>-0.0298916805315008+0.0476192509774671i</v>
      </c>
      <c r="Q70" s="35">
        <f t="shared" si="5"/>
        <v>122.11742149420542</v>
      </c>
      <c r="R70" s="53" t="str">
        <f>IMPRODUCT(COMPLEX(('Passive Radiator'!C$10*'Passive Radiator'!C$24)/(2*PI()),0),C70,C70,L70)</f>
        <v>-0.00958178298093823-0.0058890952274633i</v>
      </c>
      <c r="S70" s="45">
        <f t="shared" si="6"/>
        <v>-148.42454579529115</v>
      </c>
      <c r="T70" s="50">
        <f>IMABS(IMDIV(D70,IMSUB(COMPLEX(1,0),IMPRODUCT(COMPLEX('Passive Radiator'!C$18,0),IMPRODUCT(C70,H70)))))</f>
        <v>15.246007832524917</v>
      </c>
      <c r="U70" s="33">
        <f>20*LOG10('Passive Radiator'!C$31*50000*IMABS(N70))</f>
        <v>98.116628794949463</v>
      </c>
      <c r="V70" s="34">
        <f>20*LOG10('Passive Radiator'!C$31*50000*IMABS(P70))</f>
        <v>98.805024044150187</v>
      </c>
      <c r="W70" s="34">
        <f>20*LOG10('Passive Radiator'!C$31*50000*IMABS(R70))</f>
        <v>84.827264821295131</v>
      </c>
      <c r="X70" s="40">
        <f>1000*'Passive Radiator'!C$31*IMABS(H70)</f>
        <v>5.7361201997511655</v>
      </c>
      <c r="Y70" s="40">
        <f>1000*'Passive Radiator'!C$31*IMABS(J70)</f>
        <v>3.1046168492647022</v>
      </c>
      <c r="Z70" s="40">
        <f>'Passive Radiator'!C$31*IMABS(IMPRODUCT(C70,J70))</f>
        <v>0.79393013694908998</v>
      </c>
      <c r="AA70" s="40">
        <f>1000*'Passive Radiator'!C$31*IMABS(L70)</f>
        <v>0.62104068045732619</v>
      </c>
      <c r="AB70" s="53" t="str">
        <f t="shared" si="7"/>
        <v>-0.0559267743434769+0.09099499904231i</v>
      </c>
      <c r="AC70" s="40">
        <f>20*LOG10('Passive Radiator'!C$31*50000*IMABS(AB70))</f>
        <v>104.37868871169144</v>
      </c>
      <c r="AD70" s="40">
        <f t="shared" si="8"/>
        <v>165552.00146440649</v>
      </c>
      <c r="AE70" s="35">
        <f t="shared" si="9"/>
        <v>121.57545420470906</v>
      </c>
      <c r="AG70" s="77"/>
    </row>
    <row r="71" spans="2:33" s="11" customFormat="1" x14ac:dyDescent="0.25">
      <c r="B71" s="36">
        <v>41.7</v>
      </c>
      <c r="C71" s="29" t="str">
        <f t="shared" si="0"/>
        <v>262.008827309389i</v>
      </c>
      <c r="D71" s="30" t="str">
        <f>COMPLEX('Passive Radiator'!C$19,2*PI()*B71*'Passive Radiator'!C$20)</f>
        <v>6</v>
      </c>
      <c r="E71" s="31" t="str">
        <f>IMSUB(COMPLEX(1,0),IMDIV(COMPLEX('Passive Radiator'!C$41,0),IMSUM(COMPLEX('Passive Radiator'!C$41,0),IMPRODUCT(C71,COMPLEX('Passive Radiator'!C$42,0)))))</f>
        <v>0.989547719364627+0.101700690582181i</v>
      </c>
      <c r="F71" s="31" t="str">
        <f>IMDIV(IMPRODUCT(C71,COMPLEX(('Passive Radiator'!C$42*'Passive Radiator'!C$14/'Passive Radiator'!C$24),0)),IMSUM(COMPLEX('Passive Radiator'!C$41,0),IMPRODUCT(C71,COMPLEX('Passive Radiator'!C$42,0))))</f>
        <v>0.494773859682313+0.0508503452910906i</v>
      </c>
      <c r="G71" s="42" t="str">
        <f>IMPRODUCT(F71,IMSUB(COMPLEX(1,0),IMDIV(IMPRODUCT(COMPLEX('Passive Radiator'!C$41,0),E71),IMSUM(COMPLEX('Passive Radiator'!C$25-(2*PI()*B71)^2*'Passive Radiator'!C$40,0),IMPRODUCT(C71,COMPLEX('Passive Radiator'!C$26,0)),IMPRODUCT(COMPLEX('Passive Radiator'!C$41,0),E71)))))</f>
        <v>0.956880795754898+0.205745653724798i</v>
      </c>
      <c r="H71" s="44" t="str">
        <f>IMDIV(COMPLEX('Passive Radiator'!C$18,0),IMPRODUCT(D71,IMSUM(COMPLEX('Passive Radiator'!C$16-(2*PI()*B71)^2*'Passive Radiator'!C$15,0),IMPRODUCT(C71,IMSUM(COMPLEX('Passive Radiator'!C$17,0),IMDIV(COMPLEX('Passive Radiator'!C$18^2,0),D71))),IMPRODUCT(COMPLEX('Passive Radiator'!C$14*'Passive Radiator'!C$41/'Passive Radiator'!C$24,0),G71))))</f>
        <v>0.0000509263622778709-0.00017940633348831i</v>
      </c>
      <c r="I71" s="39">
        <f t="shared" si="1"/>
        <v>-74.15285278469922</v>
      </c>
      <c r="J71" s="32" t="str">
        <f>IMPRODUCT(IMDIV(IMPRODUCT(COMPLEX(-'Passive Radiator'!C$41,0),F71),IMSUM(IMPRODUCT(COMPLEX('Passive Radiator'!C$41,0),E71),COMPLEX('Passive Radiator'!C$25-(2*PI()*B71)^2*'Passive Radiator'!C$40,0),IMPRODUCT(COMPLEX('Passive Radiator'!C$26,0),C71))),H71)</f>
        <v>0.0000436127935100152-0.0000802913352749313i</v>
      </c>
      <c r="K71" s="39">
        <f t="shared" si="2"/>
        <v>-61.489995039363052</v>
      </c>
      <c r="L71" s="52" t="str">
        <f>IMSUM(IMPRODUCT(COMPLEX(-('Passive Radiator'!C$14/'Passive Radiator'!C$24),0),H71),IMDIV(IMPRODUCT(COMPLEX(-'Passive Radiator'!C$41,0),J71),IMSUM(COMPLEX('Passive Radiator'!C$41,0),IMPRODUCT(COMPLEX('Passive Radiator'!C$42,0),C71))),IMDIV(IMPRODUCT(COMPLEX('Passive Radiator'!C$42*'Passive Radiator'!C$14/'Passive Radiator'!C$24,0),C71,H71),IMSUM(COMPLEX('Passive Radiator'!C$41,0),IMPRODUCT(COMPLEX('Passive Radiator'!C$42,0),C71))))</f>
        <v>0.0000165665567783224+8.80190456600954E-06i</v>
      </c>
      <c r="M71" s="40">
        <f t="shared" si="3"/>
        <v>27.981959272252894</v>
      </c>
      <c r="N71" s="51" t="str">
        <f>IMPRODUCT(COMPLEX(('Passive Radiator'!C$10*'Passive Radiator'!C$14)/(2*PI()),0),C71,C71,H71)</f>
        <v>-0.0150061450052358+0.0528645152483847i</v>
      </c>
      <c r="O71" s="40">
        <f t="shared" si="4"/>
        <v>105.84714721530079</v>
      </c>
      <c r="P71" s="38" t="str">
        <f>IMPRODUCT(COMPLEX(('Passive Radiator'!C$10*'Passive Radiator'!C$24)/(2*PI()),0),C71,C71,J71)</f>
        <v>-0.0257022050749962+0.0473178670498982i</v>
      </c>
      <c r="Q71" s="35">
        <f t="shared" si="5"/>
        <v>118.51000496063695</v>
      </c>
      <c r="R71" s="53" t="str">
        <f>IMPRODUCT(COMPLEX(('Passive Radiator'!C$10*'Passive Radiator'!C$24)/(2*PI()),0),C71,C71,L71)</f>
        <v>-0.0097631223646619-0.00518720169012269i</v>
      </c>
      <c r="S71" s="45">
        <f t="shared" si="6"/>
        <v>-152.01804072774709</v>
      </c>
      <c r="T71" s="50">
        <f>IMABS(IMDIV(D71,IMSUB(COMPLEX(1,0),IMPRODUCT(COMPLEX('Passive Radiator'!C$18,0),IMPRODUCT(C71,H71)))))</f>
        <v>16.997975091472551</v>
      </c>
      <c r="U71" s="33">
        <f>20*LOG10('Passive Radiator'!C$31*50000*IMABS(N71))</f>
        <v>98.60647525348142</v>
      </c>
      <c r="V71" s="34">
        <f>20*LOG10('Passive Radiator'!C$31*50000*IMABS(P71))</f>
        <v>98.429990741813583</v>
      </c>
      <c r="W71" s="34">
        <f>20*LOG10('Passive Radiator'!C$31*50000*IMABS(R71))</f>
        <v>84.678256441461116</v>
      </c>
      <c r="X71" s="40">
        <f>1000*'Passive Radiator'!C$31*IMABS(H71)</f>
        <v>5.7813235441915207</v>
      </c>
      <c r="Y71" s="40">
        <f>1000*'Passive Radiator'!C$31*IMABS(J71)</f>
        <v>2.8325204467289349</v>
      </c>
      <c r="Z71" s="40">
        <f>'Passive Radiator'!C$31*IMABS(IMPRODUCT(C71,J71))</f>
        <v>0.74214536057731384</v>
      </c>
      <c r="AA71" s="40">
        <f>1000*'Passive Radiator'!C$31*IMABS(L71)</f>
        <v>0.58154903379410505</v>
      </c>
      <c r="AB71" s="53" t="str">
        <f t="shared" si="7"/>
        <v>-0.0504714724448939+0.0949951806081602i</v>
      </c>
      <c r="AC71" s="40">
        <f>20*LOG10('Passive Radiator'!C$31*50000*IMABS(AB71))</f>
        <v>104.44051324682816</v>
      </c>
      <c r="AD71" s="40">
        <f t="shared" si="8"/>
        <v>166734.57326407239</v>
      </c>
      <c r="AE71" s="35">
        <f t="shared" si="9"/>
        <v>117.98195927225296</v>
      </c>
      <c r="AG71" s="77"/>
    </row>
    <row r="72" spans="2:33" s="11" customFormat="1" x14ac:dyDescent="0.25">
      <c r="B72" s="36">
        <v>42.7</v>
      </c>
      <c r="C72" s="29" t="str">
        <f t="shared" si="0"/>
        <v>268.292012616568i</v>
      </c>
      <c r="D72" s="30" t="str">
        <f>COMPLEX('Passive Radiator'!C$19,2*PI()*B72*'Passive Radiator'!C$20)</f>
        <v>6</v>
      </c>
      <c r="E72" s="31" t="str">
        <f>IMSUB(COMPLEX(1,0),IMDIV(COMPLEX('Passive Radiator'!C$41,0),IMSUM(COMPLEX('Passive Radiator'!C$41,0),IMPRODUCT(C72,COMPLEX('Passive Radiator'!C$42,0)))))</f>
        <v>0.990026729473153+0.0993670186824844i</v>
      </c>
      <c r="F72" s="31" t="str">
        <f>IMDIV(IMPRODUCT(C72,COMPLEX(('Passive Radiator'!C$42*'Passive Radiator'!C$14/'Passive Radiator'!C$24),0)),IMSUM(COMPLEX('Passive Radiator'!C$41,0),IMPRODUCT(C72,COMPLEX('Passive Radiator'!C$42,0))))</f>
        <v>0.495013364736577+0.0496835093412423i</v>
      </c>
      <c r="G72" s="42" t="str">
        <f>IMPRODUCT(F72,IMSUB(COMPLEX(1,0),IMDIV(IMPRODUCT(COMPLEX('Passive Radiator'!C$41,0),E72),IMSUM(COMPLEX('Passive Radiator'!C$25-(2*PI()*B72)^2*'Passive Radiator'!C$40,0),IMPRODUCT(C72,COMPLEX('Passive Radiator'!C$26,0)),IMPRODUCT(COMPLEX('Passive Radiator'!C$41,0),E72)))))</f>
        <v>0.918593089137409+0.183672436393949i</v>
      </c>
      <c r="H72" s="44" t="str">
        <f>IMDIV(COMPLEX('Passive Radiator'!C$18,0),IMPRODUCT(D72,IMSUM(COMPLEX('Passive Radiator'!C$16-(2*PI()*B72)^2*'Passive Radiator'!C$15,0),IMPRODUCT(C72,IMSUM(COMPLEX('Passive Radiator'!C$17,0),IMDIV(COMPLEX('Passive Radiator'!C$18^2,0),D72))),IMPRODUCT(COMPLEX('Passive Radiator'!C$14*'Passive Radiator'!C$41/'Passive Radiator'!C$24,0),G72))))</f>
        <v>0.0000430248452345641-0.000181922045777019i</v>
      </c>
      <c r="I72" s="39">
        <f t="shared" si="1"/>
        <v>-76.693946302969479</v>
      </c>
      <c r="J72" s="32" t="str">
        <f>IMPRODUCT(IMDIV(IMPRODUCT(COMPLEX(-'Passive Radiator'!C$41,0),F72),IMSUM(IMPRODUCT(COMPLEX('Passive Radiator'!C$41,0),E72),COMPLEX('Passive Radiator'!C$25-(2*PI()*B72)^2*'Passive Radiator'!C$40,0),IMPRODUCT(COMPLEX('Passive Radiator'!C$26,0),C72))),H72)</f>
        <v>0.0000354443908880615-0.0000755693138249455i</v>
      </c>
      <c r="K72" s="39">
        <f t="shared" si="2"/>
        <v>-64.871941872856425</v>
      </c>
      <c r="L72" s="52" t="str">
        <f>IMSUM(IMPRODUCT(COMPLEX(-('Passive Radiator'!C$14/'Passive Radiator'!C$24),0),H72),IMDIV(IMPRODUCT(COMPLEX(-'Passive Radiator'!C$41,0),J72),IMSUM(COMPLEX('Passive Radiator'!C$41,0),IMPRODUCT(COMPLEX('Passive Radiator'!C$42,0),C72))),IMDIV(IMPRODUCT(COMPLEX('Passive Radiator'!C$42*'Passive Radiator'!C$14/'Passive Radiator'!C$24,0),C72,H72),IMSUM(COMPLEX('Passive Radiator'!C$41,0),IMPRODUCT(COMPLEX('Passive Radiator'!C$42,0),C72))))</f>
        <v>0.0000159795773699704+7.32048085065015E-06i</v>
      </c>
      <c r="M72" s="40">
        <f t="shared" si="3"/>
        <v>24.61321643918339</v>
      </c>
      <c r="N72" s="51" t="str">
        <f>IMPRODUCT(COMPLEX(('Passive Radiator'!C$10*'Passive Radiator'!C$14)/(2*PI()),0),C72,C72,H72)</f>
        <v>-0.0132931969872718+0.0562076534536521i</v>
      </c>
      <c r="O72" s="40">
        <f t="shared" si="4"/>
        <v>103.30605369703051</v>
      </c>
      <c r="P72" s="38" t="str">
        <f>IMPRODUCT(COMPLEX(('Passive Radiator'!C$10*'Passive Radiator'!C$24)/(2*PI()),0),C72,C72,J72)</f>
        <v>-0.0219021947714224+0.0466966362989239i</v>
      </c>
      <c r="Q72" s="35">
        <f t="shared" si="5"/>
        <v>115.12805812714359</v>
      </c>
      <c r="R72" s="53" t="str">
        <f>IMPRODUCT(COMPLEX(('Passive Radiator'!C$10*'Passive Radiator'!C$24)/(2*PI()),0),C72,C72,L72)</f>
        <v>-0.00987427931904423-0.00452355347049883i</v>
      </c>
      <c r="S72" s="45">
        <f t="shared" si="6"/>
        <v>-155.38678356081658</v>
      </c>
      <c r="T72" s="50">
        <f>IMABS(IMDIV(D72,IMSUB(COMPLEX(1,0),IMPRODUCT(COMPLEX('Passive Radiator'!C$18,0),IMPRODUCT(C72,H72)))))</f>
        <v>19.03736502925064</v>
      </c>
      <c r="U72" s="33">
        <f>20*LOG10('Passive Radiator'!C$31*50000*IMABS(N72))</f>
        <v>99.038906611127842</v>
      </c>
      <c r="V72" s="34">
        <f>20*LOG10('Passive Radiator'!C$31*50000*IMABS(P72))</f>
        <v>98.055910685940262</v>
      </c>
      <c r="W72" s="34">
        <f>20*LOG10('Passive Radiator'!C$31*50000*IMABS(R72))</f>
        <v>84.524126219967258</v>
      </c>
      <c r="X72" s="40">
        <f>1000*'Passive Radiator'!C$31*IMABS(H72)</f>
        <v>5.7951569515686971</v>
      </c>
      <c r="Y72" s="40">
        <f>1000*'Passive Radiator'!C$31*IMABS(J72)</f>
        <v>2.5875301006829354</v>
      </c>
      <c r="Z72" s="40">
        <f>'Passive Radiator'!C$31*IMABS(IMPRODUCT(C72,J72))</f>
        <v>0.69421365841817662</v>
      </c>
      <c r="AA72" s="40">
        <f>1000*'Passive Radiator'!C$31*IMABS(L72)</f>
        <v>0.54487412842610639</v>
      </c>
      <c r="AB72" s="53" t="str">
        <f t="shared" si="7"/>
        <v>-0.0450696710777384+0.0983807362820772i</v>
      </c>
      <c r="AC72" s="40">
        <f>20*LOG10('Passive Radiator'!C$31*50000*IMABS(AB72))</f>
        <v>104.49221942635967</v>
      </c>
      <c r="AD72" s="40">
        <f t="shared" si="8"/>
        <v>167730.08664282077</v>
      </c>
      <c r="AE72" s="35">
        <f t="shared" si="9"/>
        <v>114.61321643918426</v>
      </c>
      <c r="AG72" s="77"/>
    </row>
    <row r="73" spans="2:33" s="11" customFormat="1" x14ac:dyDescent="0.25">
      <c r="B73" s="36">
        <v>43.7</v>
      </c>
      <c r="C73" s="29" t="str">
        <f t="shared" ref="C73:C136" si="10">COMPLEX(0,2*PI()*B73)</f>
        <v>274.575197923748i</v>
      </c>
      <c r="D73" s="30" t="str">
        <f>COMPLEX('Passive Radiator'!C$19,2*PI()*B73*'Passive Radiator'!C$20)</f>
        <v>6</v>
      </c>
      <c r="E73" s="31" t="str">
        <f>IMSUB(COMPLEX(1,0),IMDIV(COMPLEX('Passive Radiator'!C$41,0),IMSUM(COMPLEX('Passive Radiator'!C$41,0),IMPRODUCT(C73,COMPLEX('Passive Radiator'!C$42,0)))))</f>
        <v>0.99047365112457+0.0971370040331388i</v>
      </c>
      <c r="F73" s="31" t="str">
        <f>IMDIV(IMPRODUCT(C73,COMPLEX(('Passive Radiator'!C$42*'Passive Radiator'!C$14/'Passive Radiator'!C$24),0)),IMSUM(COMPLEX('Passive Radiator'!C$41,0),IMPRODUCT(C73,COMPLEX('Passive Radiator'!C$42,0))))</f>
        <v>0.495236825562288+0.0485685020165697i</v>
      </c>
      <c r="G73" s="42" t="str">
        <f>IMPRODUCT(F73,IMSUB(COMPLEX(1,0),IMDIV(IMPRODUCT(COMPLEX('Passive Radiator'!C$41,0),E73),IMSUM(COMPLEX('Passive Radiator'!C$25-(2*PI()*B73)^2*'Passive Radiator'!C$40,0),IMPRODUCT(C73,COMPLEX('Passive Radiator'!C$26,0)),IMPRODUCT(COMPLEX('Passive Radiator'!C$41,0),E73)))))</f>
        <v>0.885388220882229+0.165601290699649i</v>
      </c>
      <c r="H73" s="44" t="str">
        <f>IMDIV(COMPLEX('Passive Radiator'!C$18,0),IMPRODUCT(D73,IMSUM(COMPLEX('Passive Radiator'!C$16-(2*PI()*B73)^2*'Passive Radiator'!C$15,0),IMPRODUCT(C73,IMSUM(COMPLEX('Passive Radiator'!C$17,0),IMDIV(COMPLEX('Passive Radiator'!C$18^2,0),D73))),IMPRODUCT(COMPLEX('Passive Radiator'!C$14*'Passive Radiator'!C$41/'Passive Radiator'!C$24,0),G73))))</f>
        <v>0.0000351330768518821-0.000183218656133997i</v>
      </c>
      <c r="I73" s="39">
        <f t="shared" ref="I73:I136" si="11">(180/PI())*IMARGUMENT(H73)</f>
        <v>-79.145018654163934</v>
      </c>
      <c r="J73" s="32" t="str">
        <f>IMPRODUCT(IMDIV(IMPRODUCT(COMPLEX(-'Passive Radiator'!C$41,0),F73),IMSUM(IMPRODUCT(COMPLEX('Passive Radiator'!C$41,0),E73),COMPLEX('Passive Radiator'!C$25-(2*PI()*B73)^2*'Passive Radiator'!C$40,0),IMPRODUCT(COMPLEX('Passive Radiator'!C$26,0),C73))),H73)</f>
        <v>0.0000285426213453097-0.0000708184786394126i</v>
      </c>
      <c r="K73" s="39">
        <f t="shared" ref="K73:K136" si="12">(180/PI())*IMARGUMENT(J73)</f>
        <v>-68.048634204470233</v>
      </c>
      <c r="L73" s="52" t="str">
        <f>IMSUM(IMPRODUCT(COMPLEX(-('Passive Radiator'!C$14/'Passive Radiator'!C$24),0),H73),IMDIV(IMPRODUCT(COMPLEX(-'Passive Radiator'!C$41,0),J73),IMSUM(COMPLEX('Passive Radiator'!C$41,0),IMPRODUCT(COMPLEX('Passive Radiator'!C$42,0),C73))),IMDIV(IMPRODUCT(COMPLEX('Passive Radiator'!C$42*'Passive Radiator'!C$14/'Passive Radiator'!C$24,0),C73,H73),IMSUM(COMPLEX('Passive Radiator'!C$41,0),IMPRODUCT(COMPLEX('Passive Radiator'!C$42,0),C73))))</f>
        <v>0.0000153384985728007+6.02624959242037E-06i</v>
      </c>
      <c r="M73" s="40">
        <f t="shared" ref="M73:M136" si="13">(180/PI())*IMARGUMENT(L73)</f>
        <v>21.449065878044863</v>
      </c>
      <c r="N73" s="51" t="str">
        <f>IMPRODUCT(COMPLEX(('Passive Radiator'!C$10*'Passive Radiator'!C$14)/(2*PI()),0),C73,C73,H73)</f>
        <v>-0.0113692923283779+0.0592907495800033i</v>
      </c>
      <c r="O73" s="40">
        <f t="shared" ref="O73:O136" si="14">(180/PI())*IMARGUMENT(N73)</f>
        <v>100.85498134583609</v>
      </c>
      <c r="P73" s="38" t="str">
        <f>IMPRODUCT(COMPLEX(('Passive Radiator'!C$10*'Passive Radiator'!C$24)/(2*PI()),0),C73,C73,J73)</f>
        <v>-0.0184731560666392+0.0458346412013346i</v>
      </c>
      <c r="Q73" s="35">
        <f t="shared" ref="Q73:Q136" si="15">(180/PI())*IMARGUMENT(P73)</f>
        <v>111.95136579552974</v>
      </c>
      <c r="R73" s="53" t="str">
        <f>IMPRODUCT(COMPLEX(('Passive Radiator'!C$10*'Passive Radiator'!C$24)/(2*PI()),0),C73,C73,L73)</f>
        <v>-0.00992727593360418-0.00390026717835416i</v>
      </c>
      <c r="S73" s="45">
        <f t="shared" ref="S73:S136" si="16">(180/PI())*IMARGUMENT(R73)</f>
        <v>-158.55093412195515</v>
      </c>
      <c r="T73" s="50">
        <f>IMABS(IMDIV(D73,IMSUB(COMPLEX(1,0),IMPRODUCT(COMPLEX('Passive Radiator'!C$18,0),IMPRODUCT(C73,H73)))))</f>
        <v>21.377157196393945</v>
      </c>
      <c r="U73" s="33">
        <f>20*LOG10('Passive Radiator'!C$31*50000*IMABS(N73))</f>
        <v>99.423196772578862</v>
      </c>
      <c r="V73" s="34">
        <f>20*LOG10('Passive Radiator'!C$31*50000*IMABS(P73))</f>
        <v>97.684218301224973</v>
      </c>
      <c r="W73" s="34">
        <f>20*LOG10('Passive Radiator'!C$31*50000*IMABS(R73))</f>
        <v>84.366640183792242</v>
      </c>
      <c r="X73" s="40">
        <f>1000*'Passive Radiator'!C$31*IMABS(H73)</f>
        <v>5.783258259137976</v>
      </c>
      <c r="Y73" s="40">
        <f>1000*'Passive Radiator'!C$31*IMABS(J73)</f>
        <v>2.366974981323255</v>
      </c>
      <c r="Z73" s="40">
        <f>'Passive Radiator'!C$31*IMABS(IMPRODUCT(C73,J73))</f>
        <v>0.64991262397739169</v>
      </c>
      <c r="AA73" s="40">
        <f>1000*'Passive Radiator'!C$31*IMABS(L73)</f>
        <v>0.51087513047304967</v>
      </c>
      <c r="AB73" s="53" t="str">
        <f t="shared" ref="AB73:AB136" si="17">IMSUM(N73,P73,R73)</f>
        <v>-0.0397697243286213+0.101225123602984i</v>
      </c>
      <c r="AC73" s="40">
        <f>20*LOG10('Passive Radiator'!C$31*50000*IMABS(AB73))</f>
        <v>104.53580462909267</v>
      </c>
      <c r="AD73" s="40">
        <f t="shared" ref="AD73:AD136" si="18">10^(AC73/20)</f>
        <v>168573.86002410788</v>
      </c>
      <c r="AE73" s="35">
        <f t="shared" ref="AE73:AE136" si="19">(180/PI())*IMARGUMENT(AB73)</f>
        <v>111.4490658780465</v>
      </c>
      <c r="AG73" s="77"/>
    </row>
    <row r="74" spans="2:33" s="11" customFormat="1" x14ac:dyDescent="0.25">
      <c r="B74" s="36">
        <v>44.7</v>
      </c>
      <c r="C74" s="29" t="str">
        <f t="shared" si="10"/>
        <v>280.858383230928i</v>
      </c>
      <c r="D74" s="30" t="str">
        <f>COMPLEX('Passive Radiator'!C$19,2*PI()*B74*'Passive Radiator'!C$20)</f>
        <v>6</v>
      </c>
      <c r="E74" s="31" t="str">
        <f>IMSUB(COMPLEX(1,0),IMDIV(COMPLEX('Passive Radiator'!C$41,0),IMSUM(COMPLEX('Passive Radiator'!C$41,0),IMPRODUCT(C74,COMPLEX('Passive Radiator'!C$42,0)))))</f>
        <v>0.990891279219638+0.095003957739179i</v>
      </c>
      <c r="F74" s="31" t="str">
        <f>IMDIV(IMPRODUCT(C74,COMPLEX(('Passive Radiator'!C$42*'Passive Radiator'!C$14/'Passive Radiator'!C$24),0)),IMSUM(COMPLEX('Passive Radiator'!C$41,0),IMPRODUCT(C74,COMPLEX('Passive Radiator'!C$42,0))))</f>
        <v>0.49544563960982+0.0475019788695896i</v>
      </c>
      <c r="G74" s="42" t="str">
        <f>IMPRODUCT(F74,IMSUB(COMPLEX(1,0),IMDIV(IMPRODUCT(COMPLEX('Passive Radiator'!C$41,0),E74),IMSUM(COMPLEX('Passive Radiator'!C$25-(2*PI()*B74)^2*'Passive Radiator'!C$40,0),IMPRODUCT(C74,COMPLEX('Passive Radiator'!C$26,0)),IMPRODUCT(COMPLEX('Passive Radiator'!C$41,0),E74)))))</f>
        <v>0.856368104182132+0.150586780274597i</v>
      </c>
      <c r="H74" s="44" t="str">
        <f>IMDIV(COMPLEX('Passive Radiator'!C$18,0),IMPRODUCT(D74,IMSUM(COMPLEX('Passive Radiator'!C$16-(2*PI()*B74)^2*'Passive Radiator'!C$15,0),IMPRODUCT(C74,IMSUM(COMPLEX('Passive Radiator'!C$17,0),IMDIV(COMPLEX('Passive Radiator'!C$18^2,0),D74))),IMPRODUCT(COMPLEX('Passive Radiator'!C$14*'Passive Radiator'!C$41/'Passive Radiator'!C$24,0),G74))))</f>
        <v>0.0000274123347940201-0.000183460735438684i</v>
      </c>
      <c r="I74" s="39">
        <f t="shared" si="11"/>
        <v>-81.501849956293484</v>
      </c>
      <c r="J74" s="32" t="str">
        <f>IMPRODUCT(IMDIV(IMPRODUCT(COMPLEX(-'Passive Radiator'!C$41,0),F74),IMSUM(IMPRODUCT(COMPLEX('Passive Radiator'!C$41,0),E74),COMPLEX('Passive Radiator'!C$25-(2*PI()*B74)^2*'Passive Radiator'!C$40,0),IMPRODUCT(COMPLEX('Passive Radiator'!C$26,0),C74))),H74)</f>
        <v>0.0000227281468851517-0.0000661511217015435i</v>
      </c>
      <c r="K74" s="39">
        <f t="shared" si="12"/>
        <v>-71.038346608871166</v>
      </c>
      <c r="L74" s="52" t="str">
        <f>IMSUM(IMPRODUCT(COMPLEX(-('Passive Radiator'!C$14/'Passive Radiator'!C$24),0),H74),IMDIV(IMPRODUCT(COMPLEX(-'Passive Radiator'!C$41,0),J74),IMSUM(COMPLEX('Passive Radiator'!C$41,0),IMPRODUCT(COMPLEX('Passive Radiator'!C$42,0),C74))),IMDIV(IMPRODUCT(COMPLEX('Passive Radiator'!C$42*'Passive Radiator'!C$14/'Passive Radiator'!C$24,0),C74,H74),IMSUM(COMPLEX('Passive Radiator'!C$41,0),IMPRODUCT(COMPLEX('Passive Radiator'!C$42,0),C74))))</f>
        <v>0.0000146674963531203+4.89950245784093E-06i</v>
      </c>
      <c r="M74" s="40">
        <f t="shared" si="13"/>
        <v>18.471282728641512</v>
      </c>
      <c r="N74" s="51" t="str">
        <f>IMPRODUCT(COMPLEX(('Passive Radiator'!C$10*'Passive Radiator'!C$14)/(2*PI()),0),C74,C74,H74)</f>
        <v>-0.00928144183139303+0.0621172970895637i</v>
      </c>
      <c r="O74" s="40">
        <f t="shared" si="14"/>
        <v>98.498150043706516</v>
      </c>
      <c r="P74" s="38" t="str">
        <f>IMPRODUCT(COMPLEX(('Passive Radiator'!C$10*'Passive Radiator'!C$24)/(2*PI()),0),C74,C74,J74)</f>
        <v>-0.015390879677707+0.0447957310289537i</v>
      </c>
      <c r="Q74" s="35">
        <f t="shared" si="15"/>
        <v>108.96165339112886</v>
      </c>
      <c r="R74" s="53" t="str">
        <f>IMPRODUCT(COMPLEX(('Passive Radiator'!C$10*'Passive Radiator'!C$24)/(2*PI()),0),C74,C74,L74)</f>
        <v>-0.00993242751750959-0.0033178091108925i</v>
      </c>
      <c r="S74" s="45">
        <f t="shared" si="16"/>
        <v>-161.52871727135852</v>
      </c>
      <c r="T74" s="50">
        <f>IMABS(IMDIV(D74,IMSUB(COMPLEX(1,0),IMPRODUCT(COMPLEX('Passive Radiator'!C$18,0),IMPRODUCT(C74,H74)))))</f>
        <v>23.987256618930715</v>
      </c>
      <c r="U74" s="33">
        <f>20*LOG10('Passive Radiator'!C$31*50000*IMABS(N74))</f>
        <v>99.766777904135864</v>
      </c>
      <c r="V74" s="34">
        <f>20*LOG10('Passive Radiator'!C$31*50000*IMABS(P74))</f>
        <v>97.315965736630005</v>
      </c>
      <c r="W74" s="34">
        <f>20*LOG10('Passive Radiator'!C$31*50000*IMABS(R74))</f>
        <v>84.207154940340573</v>
      </c>
      <c r="X74" s="40">
        <f>1000*'Passive Radiator'!C$31*IMABS(H74)</f>
        <v>5.7504187432087344</v>
      </c>
      <c r="Y74" s="40">
        <f>1000*'Passive Radiator'!C$31*IMABS(J74)</f>
        <v>2.1683474168685324</v>
      </c>
      <c r="Z74" s="40">
        <f>'Passive Radiator'!C$31*IMABS(IMPRODUCT(C74,J74))</f>
        <v>0.60899854978465617</v>
      </c>
      <c r="AA74" s="40">
        <f>1000*'Passive Radiator'!C$31*IMABS(L74)</f>
        <v>0.47938928986019536</v>
      </c>
      <c r="AB74" s="53" t="str">
        <f t="shared" si="17"/>
        <v>-0.0346047490266096+0.103595219007625i</v>
      </c>
      <c r="AC74" s="40">
        <f>20*LOG10('Passive Radiator'!C$31*50000*IMABS(AB74))</f>
        <v>104.57284110887122</v>
      </c>
      <c r="AD74" s="40">
        <f t="shared" si="18"/>
        <v>169294.19062855942</v>
      </c>
      <c r="AE74" s="35">
        <f t="shared" si="19"/>
        <v>108.47128272864188</v>
      </c>
      <c r="AG74" s="77"/>
    </row>
    <row r="75" spans="2:33" s="11" customFormat="1" x14ac:dyDescent="0.25">
      <c r="B75" s="36">
        <v>45.7</v>
      </c>
      <c r="C75" s="29" t="str">
        <f t="shared" si="10"/>
        <v>287.141568538107i</v>
      </c>
      <c r="D75" s="30" t="str">
        <f>COMPLEX('Passive Radiator'!C$19,2*PI()*B75*'Passive Radiator'!C$20)</f>
        <v>6</v>
      </c>
      <c r="E75" s="31" t="str">
        <f>IMSUB(COMPLEX(1,0),IMDIV(COMPLEX('Passive Radiator'!C$41,0),IMSUM(COMPLEX('Passive Radiator'!C$41,0),IMPRODUCT(C75,COMPLEX('Passive Radiator'!C$42,0)))))</f>
        <v>0.991282111736011+0.0929617485216643i</v>
      </c>
      <c r="F75" s="31" t="str">
        <f>IMDIV(IMPRODUCT(C75,COMPLEX(('Passive Radiator'!C$42*'Passive Radiator'!C$14/'Passive Radiator'!C$24),0)),IMSUM(COMPLEX('Passive Radiator'!C$41,0),IMPRODUCT(C75,COMPLEX('Passive Radiator'!C$42,0))))</f>
        <v>0.495641055868008+0.0464808742608323i</v>
      </c>
      <c r="G75" s="42" t="str">
        <f>IMPRODUCT(F75,IMSUB(COMPLEX(1,0),IMDIV(IMPRODUCT(COMPLEX('Passive Radiator'!C$41,0),E75),IMSUM(COMPLEX('Passive Radiator'!C$25-(2*PI()*B75)^2*'Passive Radiator'!C$40,0),IMPRODUCT(C75,COMPLEX('Passive Radiator'!C$26,0)),IMPRODUCT(COMPLEX('Passive Radiator'!C$41,0),E75)))))</f>
        <v>0.830825759162092+0.137949719412098i</v>
      </c>
      <c r="H75" s="44" t="str">
        <f>IMDIV(COMPLEX('Passive Radiator'!C$18,0),IMPRODUCT(D75,IMSUM(COMPLEX('Passive Radiator'!C$16-(2*PI()*B75)^2*'Passive Radiator'!C$15,0),IMPRODUCT(C75,IMSUM(COMPLEX('Passive Radiator'!C$17,0),IMDIV(COMPLEX('Passive Radiator'!C$18^2,0),D75))),IMPRODUCT(COMPLEX('Passive Radiator'!C$14*'Passive Radiator'!C$41/'Passive Radiator'!C$24,0),G75))))</f>
        <v>0.0000199756025395325-0.000182804545440294i</v>
      </c>
      <c r="I75" s="39">
        <f t="shared" si="11"/>
        <v>-83.763860351304984</v>
      </c>
      <c r="J75" s="32" t="str">
        <f>IMPRODUCT(IMDIV(IMPRODUCT(COMPLEX(-'Passive Radiator'!C$41,0),F75),IMSUM(IMPRODUCT(COMPLEX('Passive Radiator'!C$41,0),E75),COMPLEX('Passive Radiator'!C$25-(2*PI()*B75)^2*'Passive Radiator'!C$40,0),IMPRODUCT(COMPLEX('Passive Radiator'!C$26,0),C75))),H75)</f>
        <v>0.0000178416191243587-0.0000616421192469311i</v>
      </c>
      <c r="K75" s="39">
        <f t="shared" si="12"/>
        <v>-73.857507050922266</v>
      </c>
      <c r="L75" s="52" t="str">
        <f>IMSUM(IMPRODUCT(COMPLEX(-('Passive Radiator'!C$14/'Passive Radiator'!C$24),0),H75),IMDIV(IMPRODUCT(COMPLEX(-'Passive Radiator'!C$41,0),J75),IMSUM(COMPLEX('Passive Radiator'!C$41,0),IMPRODUCT(COMPLEX('Passive Radiator'!C$42,0),C75))),IMDIV(IMPRODUCT(COMPLEX('Passive Radiator'!C$42*'Passive Radiator'!C$14/'Passive Radiator'!C$24,0),C75,H75),IMSUM(COMPLEX('Passive Radiator'!C$41,0),IMPRODUCT(COMPLEX('Passive Radiator'!C$42,0),C75))))</f>
        <v>0.0000139846605012471+3.92129548878096E-06i</v>
      </c>
      <c r="M75" s="40">
        <f t="shared" si="13"/>
        <v>15.663483798391223</v>
      </c>
      <c r="N75" s="51" t="str">
        <f>IMPRODUCT(COMPLEX(('Passive Radiator'!C$10*'Passive Radiator'!C$14)/(2*PI()),0),C75,C75,H75)</f>
        <v>-0.00706946684287234+0.0646954538747422i</v>
      </c>
      <c r="O75" s="40">
        <f t="shared" si="14"/>
        <v>96.236139648695016</v>
      </c>
      <c r="P75" s="38" t="str">
        <f>IMPRODUCT(COMPLEX(('Passive Radiator'!C$10*'Passive Radiator'!C$24)/(2*PI()),0),C75,C75,J75)</f>
        <v>-0.0126284786226792+0.0436309159914594i</v>
      </c>
      <c r="Q75" s="35">
        <f t="shared" si="15"/>
        <v>106.14249294907776</v>
      </c>
      <c r="R75" s="53" t="str">
        <f>IMPRODUCT(COMPLEX(('Passive Radiator'!C$10*'Passive Radiator'!C$24)/(2*PI()),0),C75,C75,L75)</f>
        <v>-0.00989848426616789-0.00277553264129881i</v>
      </c>
      <c r="S75" s="45">
        <f t="shared" si="16"/>
        <v>-164.33651620160876</v>
      </c>
      <c r="T75" s="50">
        <f>IMABS(IMDIV(D75,IMSUB(COMPLEX(1,0),IMPRODUCT(COMPLEX('Passive Radiator'!C$18,0),IMPRODUCT(C75,H75)))))</f>
        <v>26.751555779472444</v>
      </c>
      <c r="U75" s="33">
        <f>20*LOG10('Passive Radiator'!C$31*50000*IMABS(N75))</f>
        <v>100.07565940778431</v>
      </c>
      <c r="V75" s="34">
        <f>20*LOG10('Passive Radiator'!C$31*50000*IMABS(P75))</f>
        <v>96.95191106735372</v>
      </c>
      <c r="W75" s="34">
        <f>20*LOG10('Passive Radiator'!C$31*50000*IMABS(R75))</f>
        <v>84.04670880783199</v>
      </c>
      <c r="X75" s="40">
        <f>1000*'Passive Radiator'!C$31*IMABS(H75)</f>
        <v>5.7006738194499738</v>
      </c>
      <c r="Y75" s="40">
        <f>1000*'Passive Radiator'!C$31*IMABS(J75)</f>
        <v>1.9893389210842196</v>
      </c>
      <c r="Z75" s="40">
        <f>'Passive Radiator'!C$31*IMABS(IMPRODUCT(C75,J75))</f>
        <v>0.57122189815402724</v>
      </c>
      <c r="AA75" s="40">
        <f>1000*'Passive Radiator'!C$31*IMABS(L75)</f>
        <v>0.45024475946678288</v>
      </c>
      <c r="AB75" s="53" t="str">
        <f t="shared" si="17"/>
        <v>-0.0295964297317194+0.105550837224903i</v>
      </c>
      <c r="AC75" s="40">
        <f>20*LOG10('Passive Radiator'!C$31*50000*IMABS(AB75))</f>
        <v>104.6045685151209</v>
      </c>
      <c r="AD75" s="40">
        <f t="shared" si="18"/>
        <v>169913.71121811107</v>
      </c>
      <c r="AE75" s="35">
        <f t="shared" si="19"/>
        <v>105.66348379839287</v>
      </c>
      <c r="AG75" s="77"/>
    </row>
    <row r="76" spans="2:33" s="11" customFormat="1" x14ac:dyDescent="0.25">
      <c r="B76" s="36">
        <v>46.8</v>
      </c>
      <c r="C76" s="29" t="str">
        <f t="shared" si="10"/>
        <v>294.053072376005i</v>
      </c>
      <c r="D76" s="30" t="str">
        <f>COMPLEX('Passive Radiator'!C$19,2*PI()*B76*'Passive Radiator'!C$20)</f>
        <v>6</v>
      </c>
      <c r="E76" s="31" t="str">
        <f>IMSUB(COMPLEX(1,0),IMDIV(COMPLEX('Passive Radiator'!C$41,0),IMSUM(COMPLEX('Passive Radiator'!C$41,0),IMPRODUCT(C76,COMPLEX('Passive Radiator'!C$42,0)))))</f>
        <v>0.991683742714959+0.0908135295526517i</v>
      </c>
      <c r="F76" s="31" t="str">
        <f>IMDIV(IMPRODUCT(C76,COMPLEX(('Passive Radiator'!C$42*'Passive Radiator'!C$14/'Passive Radiator'!C$24),0)),IMSUM(COMPLEX('Passive Radiator'!C$41,0),IMPRODUCT(C76,COMPLEX('Passive Radiator'!C$42,0))))</f>
        <v>0.495841871357481+0.045406764776326i</v>
      </c>
      <c r="G76" s="42" t="str">
        <f>IMPRODUCT(F76,IMSUB(COMPLEX(1,0),IMDIV(IMPRODUCT(COMPLEX('Passive Radiator'!C$41,0),E76),IMSUM(COMPLEX('Passive Radiator'!C$25-(2*PI()*B76)^2*'Passive Radiator'!C$40,0),IMPRODUCT(C76,COMPLEX('Passive Radiator'!C$26,0)),IMPRODUCT(COMPLEX('Passive Radiator'!C$41,0),E76)))))</f>
        <v>0.806079052419707+0.12620418240662i</v>
      </c>
      <c r="H76" s="44" t="str">
        <f>IMDIV(COMPLEX('Passive Radiator'!C$18,0),IMPRODUCT(D76,IMSUM(COMPLEX('Passive Radiator'!C$16-(2*PI()*B76)^2*'Passive Radiator'!C$15,0),IMPRODUCT(C76,IMSUM(COMPLEX('Passive Radiator'!C$17,0),IMDIV(COMPLEX('Passive Radiator'!C$18^2,0),D76))),IMPRODUCT(COMPLEX('Passive Radiator'!C$14*'Passive Radiator'!C$41/'Passive Radiator'!C$24,0),G76))))</f>
        <v>0.0000122125558704168-0.000181216156779825i</v>
      </c>
      <c r="I76" s="39">
        <f t="shared" si="11"/>
        <v>-86.144540983311913</v>
      </c>
      <c r="J76" s="32" t="str">
        <f>IMPRODUCT(IMDIV(IMPRODUCT(COMPLEX(-'Passive Radiator'!C$41,0),F76),IMSUM(IMPRODUCT(COMPLEX('Passive Radiator'!C$41,0),E76),COMPLEX('Passive Radiator'!C$25-(2*PI()*B76)^2*'Passive Radiator'!C$40,0),IMPRODUCT(COMPLEX('Passive Radiator'!C$26,0),C76))),H76)</f>
        <v>0.0000133725967861343-0.0000569210293033573i</v>
      </c>
      <c r="K76" s="39">
        <f t="shared" si="12"/>
        <v>-76.779116720610602</v>
      </c>
      <c r="L76" s="52" t="str">
        <f>IMSUM(IMPRODUCT(COMPLEX(-('Passive Radiator'!C$14/'Passive Radiator'!C$24),0),H76),IMDIV(IMPRODUCT(COMPLEX(-'Passive Radiator'!C$41,0),J76),IMSUM(COMPLEX('Passive Radiator'!C$41,0),IMPRODUCT(COMPLEX('Passive Radiator'!C$42,0),C76))),IMDIV(IMPRODUCT(COMPLEX('Passive Radiator'!C$42*'Passive Radiator'!C$14/'Passive Radiator'!C$24,0),C76,H76),IMSUM(COMPLEX('Passive Radiator'!C$41,0),IMPRODUCT(COMPLEX('Passive Radiator'!C$42,0),C76))))</f>
        <v>0.0000132356476475734+0.0000029958353817687i</v>
      </c>
      <c r="M76" s="40">
        <f t="shared" si="13"/>
        <v>12.753764194201906</v>
      </c>
      <c r="N76" s="51" t="str">
        <f>IMPRODUCT(COMPLEX(('Passive Radiator'!C$10*'Passive Radiator'!C$14)/(2*PI()),0),C76,C76,H76)</f>
        <v>-0.00453265478120162+0.0672578523426663i</v>
      </c>
      <c r="O76" s="40">
        <f t="shared" si="14"/>
        <v>93.855459016688087</v>
      </c>
      <c r="P76" s="38" t="str">
        <f>IMPRODUCT(COMPLEX(('Passive Radiator'!C$10*'Passive Radiator'!C$24)/(2*PI()),0),C76,C76,J76)</f>
        <v>-0.00992640122229948+0.0422521507144556i</v>
      </c>
      <c r="Q76" s="35">
        <f t="shared" si="15"/>
        <v>103.22088327938938</v>
      </c>
      <c r="R76" s="53" t="str">
        <f>IMPRODUCT(COMPLEX(('Passive Radiator'!C$10*'Passive Radiator'!C$24)/(2*PI()),0),C76,C76,L76)</f>
        <v>-0.00982474466911504-0.00222379127038596i</v>
      </c>
      <c r="S76" s="45">
        <f t="shared" si="16"/>
        <v>-167.24623580579811</v>
      </c>
      <c r="T76" s="50">
        <f>IMABS(IMDIV(D76,IMSUB(COMPLEX(1,0),IMPRODUCT(COMPLEX('Passive Radiator'!C$18,0),IMPRODUCT(C76,H76)))))</f>
        <v>29.666837272905202</v>
      </c>
      <c r="U76" s="33">
        <f>20*LOG10('Passive Radiator'!C$31*50000*IMABS(N76))</f>
        <v>100.38117360733359</v>
      </c>
      <c r="V76" s="34">
        <f>20*LOG10('Passive Radiator'!C$31*50000*IMABS(P76))</f>
        <v>96.556930434624135</v>
      </c>
      <c r="W76" s="34">
        <f>20*LOG10('Passive Radiator'!C$31*50000*IMABS(R76))</f>
        <v>83.870047179539071</v>
      </c>
      <c r="X76" s="40">
        <f>1000*'Passive Radiator'!C$31*IMABS(H76)</f>
        <v>5.6304433893770378</v>
      </c>
      <c r="Y76" s="40">
        <f>1000*'Passive Radiator'!C$31*IMABS(J76)</f>
        <v>1.8125935989100317</v>
      </c>
      <c r="Z76" s="40">
        <f>'Passive Radiator'!C$31*IMABS(IMPRODUCT(C76,J76))</f>
        <v>0.53299871672857402</v>
      </c>
      <c r="AA76" s="40">
        <f>1000*'Passive Radiator'!C$31*IMABS(L76)</f>
        <v>0.42068427561800181</v>
      </c>
      <c r="AB76" s="53" t="str">
        <f t="shared" si="17"/>
        <v>-0.0242838006726161+0.107286211786736i</v>
      </c>
      <c r="AC76" s="40">
        <f>20*LOG10('Passive Radiator'!C$31*50000*IMABS(AB76))</f>
        <v>104.63449994691345</v>
      </c>
      <c r="AD76" s="40">
        <f t="shared" si="18"/>
        <v>170500.24105763139</v>
      </c>
      <c r="AE76" s="35">
        <f t="shared" si="19"/>
        <v>102.75376419420263</v>
      </c>
      <c r="AG76" s="77"/>
    </row>
    <row r="77" spans="2:33" s="11" customFormat="1" x14ac:dyDescent="0.25">
      <c r="B77" s="36">
        <v>47.9</v>
      </c>
      <c r="C77" s="29" t="str">
        <f t="shared" si="10"/>
        <v>300.964576213902i</v>
      </c>
      <c r="D77" s="30" t="str">
        <f>COMPLEX('Passive Radiator'!C$19,2*PI()*B77*'Passive Radiator'!C$20)</f>
        <v>6</v>
      </c>
      <c r="E77" s="31" t="str">
        <f>IMSUB(COMPLEX(1,0),IMDIV(COMPLEX('Passive Radiator'!C$41,0),IMSUM(COMPLEX('Passive Radiator'!C$41,0),IMPRODUCT(C77,COMPLEX('Passive Radiator'!C$42,0)))))</f>
        <v>0.99205831596237+0.0887615552605761i</v>
      </c>
      <c r="F77" s="31" t="str">
        <f>IMDIV(IMPRODUCT(C77,COMPLEX(('Passive Radiator'!C$42*'Passive Radiator'!C$14/'Passive Radiator'!C$24),0)),IMSUM(COMPLEX('Passive Radiator'!C$41,0),IMPRODUCT(C77,COMPLEX('Passive Radiator'!C$42,0))))</f>
        <v>0.496029157981187+0.0443807776302882i</v>
      </c>
      <c r="G77" s="42" t="str">
        <f>IMPRODUCT(F77,IMSUB(COMPLEX(1,0),IMDIV(IMPRODUCT(COMPLEX('Passive Radiator'!C$41,0),E77),IMSUM(COMPLEX('Passive Radiator'!C$25-(2*PI()*B77)^2*'Passive Radiator'!C$40,0),IMPRODUCT(C77,COMPLEX('Passive Radiator'!C$26,0)),IMPRODUCT(COMPLEX('Passive Radiator'!C$41,0),E77)))))</f>
        <v>0.784268957674533+0.116245030368253i</v>
      </c>
      <c r="H77" s="44" t="str">
        <f>IMDIV(COMPLEX('Passive Radiator'!C$18,0),IMPRODUCT(D77,IMSUM(COMPLEX('Passive Radiator'!C$16-(2*PI()*B77)^2*'Passive Radiator'!C$15,0),IMPRODUCT(C77,IMSUM(COMPLEX('Passive Radiator'!C$17,0),IMDIV(COMPLEX('Passive Radiator'!C$18^2,0),D77))),IMPRODUCT(COMPLEX('Passive Radiator'!C$14*'Passive Radiator'!C$41/'Passive Radiator'!C$24,0),G77))))</f>
        <v>0.0000049453537982199-0.00017888490174557i</v>
      </c>
      <c r="I77" s="39">
        <f t="shared" si="11"/>
        <v>-88.416435672892831</v>
      </c>
      <c r="J77" s="32" t="str">
        <f>IMPRODUCT(IMDIV(IMPRODUCT(COMPLEX(-'Passive Radiator'!C$41,0),F77),IMSUM(IMPRODUCT(COMPLEX('Passive Radiator'!C$41,0),E77),COMPLEX('Passive Radiator'!C$25-(2*PI()*B77)^2*'Passive Radiator'!C$40,0),IMPRODUCT(COMPLEX('Passive Radiator'!C$26,0),C77))),H77)</f>
        <v>9.69933680056309E-06-0.0000524840944062629i</v>
      </c>
      <c r="K77" s="39">
        <f t="shared" si="12"/>
        <v>-79.529570680972782</v>
      </c>
      <c r="L77" s="52" t="str">
        <f>IMSUM(IMPRODUCT(COMPLEX(-('Passive Radiator'!C$14/'Passive Radiator'!C$24),0),H77),IMDIV(IMPRODUCT(COMPLEX(-'Passive Radiator'!C$41,0),J77),IMSUM(COMPLEX('Passive Radiator'!C$41,0),IMPRODUCT(COMPLEX('Passive Radiator'!C$42,0),C77))),IMDIV(IMPRODUCT(COMPLEX('Passive Radiator'!C$42*'Passive Radiator'!C$14/'Passive Radiator'!C$24,0),C77,H77),IMSUM(COMPLEX('Passive Radiator'!C$41,0),IMPRODUCT(COMPLEX('Passive Radiator'!C$42,0),C77))))</f>
        <v>0.0000125009546048244+2.20754264579421E-06i</v>
      </c>
      <c r="M77" s="40">
        <f t="shared" si="13"/>
        <v>10.014610700593346</v>
      </c>
      <c r="N77" s="51" t="str">
        <f>IMPRODUCT(COMPLEX(('Passive Radiator'!C$10*'Passive Radiator'!C$14)/(2*PI()),0),C77,C77,H77)</f>
        <v>-0.00192274976781632+0.0695503127442463i</v>
      </c>
      <c r="O77" s="40">
        <f t="shared" si="14"/>
        <v>91.583564327107155</v>
      </c>
      <c r="P77" s="38" t="str">
        <f>IMPRODUCT(COMPLEX(('Passive Radiator'!C$10*'Passive Radiator'!C$24)/(2*PI()),0),C77,C77,J77)</f>
        <v>-0.0075421894336328+0.0408115513878971i</v>
      </c>
      <c r="Q77" s="35">
        <f t="shared" si="15"/>
        <v>100.47042931902723</v>
      </c>
      <c r="R77" s="53" t="str">
        <f>IMPRODUCT(COMPLEX(('Passive Radiator'!C$10*'Passive Radiator'!C$24)/(2*PI()),0),C77,C77,L77)</f>
        <v>-0.00972072314525218-0.00171658177870845i</v>
      </c>
      <c r="S77" s="45">
        <f t="shared" si="16"/>
        <v>-169.98538929940662</v>
      </c>
      <c r="T77" s="50">
        <f>IMABS(IMDIV(D77,IMSUB(COMPLEX(1,0),IMPRODUCT(COMPLEX('Passive Radiator'!C$18,0),IMPRODUCT(C77,H77)))))</f>
        <v>31.938924888518738</v>
      </c>
      <c r="U77" s="33">
        <f>20*LOG10('Passive Radiator'!C$31*50000*IMABS(N77))</f>
        <v>100.65593362645845</v>
      </c>
      <c r="V77" s="34">
        <f>20*LOG10('Passive Radiator'!C$31*50000*IMABS(P77))</f>
        <v>96.168143943181406</v>
      </c>
      <c r="W77" s="34">
        <f>20*LOG10('Passive Radiator'!C$31*50000*IMABS(R77))</f>
        <v>83.693967113913516</v>
      </c>
      <c r="X77" s="40">
        <f>1000*'Passive Radiator'!C$31*IMABS(H77)</f>
        <v>5.5475506556894141</v>
      </c>
      <c r="Y77" s="40">
        <f>1000*'Passive Radiator'!C$31*IMABS(J77)</f>
        <v>1.6545572414744796</v>
      </c>
      <c r="Z77" s="40">
        <f>'Passive Radiator'!C$31*IMABS(IMPRODUCT(C77,J77))</f>
        <v>0.49796311900200824</v>
      </c>
      <c r="AA77" s="40">
        <f>1000*'Passive Radiator'!C$31*IMABS(L77)</f>
        <v>0.39352556874090167</v>
      </c>
      <c r="AB77" s="53" t="str">
        <f t="shared" si="17"/>
        <v>-0.0191856623467013+0.108645282353435i</v>
      </c>
      <c r="AC77" s="40">
        <f>20*LOG10('Passive Radiator'!C$31*50000*IMABS(AB77))</f>
        <v>104.6602130880967</v>
      </c>
      <c r="AD77" s="40">
        <f t="shared" si="18"/>
        <v>171005.72668527102</v>
      </c>
      <c r="AE77" s="35">
        <f t="shared" si="19"/>
        <v>100.01461070059501</v>
      </c>
      <c r="AG77" s="77"/>
    </row>
    <row r="78" spans="2:33" s="11" customFormat="1" x14ac:dyDescent="0.25">
      <c r="B78" s="36">
        <v>49</v>
      </c>
      <c r="C78" s="29" t="str">
        <f t="shared" si="10"/>
        <v>307.8760800518i</v>
      </c>
      <c r="D78" s="30" t="str">
        <f>COMPLEX('Passive Radiator'!C$19,2*PI()*B78*'Passive Radiator'!C$20)</f>
        <v>6</v>
      </c>
      <c r="E78" s="31" t="str">
        <f>IMSUB(COMPLEX(1,0),IMDIV(COMPLEX('Passive Radiator'!C$41,0),IMSUM(COMPLEX('Passive Radiator'!C$41,0),IMPRODUCT(C78,COMPLEX('Passive Radiator'!C$42,0)))))</f>
        <v>0.992408202515416+0.0867995512404152i</v>
      </c>
      <c r="F78" s="31" t="str">
        <f>IMDIV(IMPRODUCT(C78,COMPLEX(('Passive Radiator'!C$42*'Passive Radiator'!C$14/'Passive Radiator'!C$24),0)),IMSUM(COMPLEX('Passive Radiator'!C$41,0),IMPRODUCT(C78,COMPLEX('Passive Radiator'!C$42,0))))</f>
        <v>0.496204101257708+0.0433997756202077i</v>
      </c>
      <c r="G78" s="42" t="str">
        <f>IMPRODUCT(F78,IMSUB(COMPLEX(1,0),IMDIV(IMPRODUCT(COMPLEX('Passive Radiator'!C$41,0),E78),IMSUM(COMPLEX('Passive Radiator'!C$25-(2*PI()*B78)^2*'Passive Radiator'!C$40,0),IMPRODUCT(C78,COMPLEX('Passive Radiator'!C$26,0)),IMPRODUCT(COMPLEX('Passive Radiator'!C$41,0),E78)))))</f>
        <v>0.764924101612357+0.107709345078359i</v>
      </c>
      <c r="H78" s="44" t="str">
        <f>IMDIV(COMPLEX('Passive Radiator'!C$18,0),IMPRODUCT(D78,IMSUM(COMPLEX('Passive Radiator'!C$16-(2*PI()*B78)^2*'Passive Radiator'!C$15,0),IMPRODUCT(C78,IMSUM(COMPLEX('Passive Radiator'!C$17,0),IMDIV(COMPLEX('Passive Radiator'!C$18^2,0),D78))),IMPRODUCT(COMPLEX('Passive Radiator'!C$14*'Passive Radiator'!C$41/'Passive Radiator'!C$24,0),G78))))</f>
        <v>-1.79510939735431E-06-0.000175959500526698i</v>
      </c>
      <c r="I78" s="39">
        <f t="shared" si="11"/>
        <v>-90.58450168335132</v>
      </c>
      <c r="J78" s="32" t="str">
        <f>IMPRODUCT(IMDIV(IMPRODUCT(COMPLEX(-'Passive Radiator'!C$41,0),F78),IMSUM(IMPRODUCT(COMPLEX('Passive Radiator'!C$41,0),E78),COMPLEX('Passive Radiator'!C$25-(2*PI()*B78)^2*'Passive Radiator'!C$40,0),IMPRODUCT(COMPLEX('Passive Radiator'!C$26,0),C78))),H78)</f>
        <v>6.68778832336344E-06-0.0000483468160179038i</v>
      </c>
      <c r="K78" s="39">
        <f t="shared" si="12"/>
        <v>-82.124286733766766</v>
      </c>
      <c r="L78" s="52" t="str">
        <f>IMSUM(IMPRODUCT(COMPLEX(-('Passive Radiator'!C$14/'Passive Radiator'!C$24),0),H78),IMDIV(IMPRODUCT(COMPLEX(-'Passive Radiator'!C$41,0),J78),IMSUM(COMPLEX('Passive Radiator'!C$41,0),IMPRODUCT(COMPLEX('Passive Radiator'!C$42,0),C78))),IMDIV(IMPRODUCT(COMPLEX('Passive Radiator'!C$42*'Passive Radiator'!C$14/'Passive Radiator'!C$24,0),C78,H78),IMSUM(COMPLEX('Passive Radiator'!C$41,0),IMPRODUCT(COMPLEX('Passive Radiator'!C$42,0),C78))))</f>
        <v>0.0000117891264942924+1.53755336317582E-06i</v>
      </c>
      <c r="M78" s="40">
        <f t="shared" si="13"/>
        <v>7.430649160337218</v>
      </c>
      <c r="N78" s="51" t="str">
        <f>IMPRODUCT(COMPLEX(('Passive Radiator'!C$10*'Passive Radiator'!C$14)/(2*PI()),0),C78,C78,H78)</f>
        <v>0.00073036079741623+0.0715911360650491i</v>
      </c>
      <c r="O78" s="40">
        <f t="shared" si="14"/>
        <v>89.41549831664868</v>
      </c>
      <c r="P78" s="38" t="str">
        <f>IMPRODUCT(COMPLEX(('Passive Radiator'!C$10*'Passive Radiator'!C$24)/(2*PI()),0),C78,C78,J78)</f>
        <v>-0.00544200639805196+0.0393409105332677i</v>
      </c>
      <c r="Q78" s="35">
        <f t="shared" si="15"/>
        <v>97.875713266233234</v>
      </c>
      <c r="R78" s="53" t="str">
        <f>IMPRODUCT(COMPLEX(('Passive Radiator'!C$10*'Passive Radiator'!C$24)/(2*PI()),0),C78,C78,L78)</f>
        <v>-0.00959308200369556-0.00125114235606383i</v>
      </c>
      <c r="S78" s="45">
        <f t="shared" si="16"/>
        <v>-172.5693508396628</v>
      </c>
      <c r="T78" s="50">
        <f>IMABS(IMDIV(D78,IMSUB(COMPLEX(1,0),IMPRODUCT(COMPLEX('Passive Radiator'!C$18,0),IMPRODUCT(C78,H78)))))</f>
        <v>33.034708493505512</v>
      </c>
      <c r="U78" s="33">
        <f>20*LOG10('Passive Radiator'!C$31*50000*IMABS(N78))</f>
        <v>100.90427102630579</v>
      </c>
      <c r="V78" s="34">
        <f>20*LOG10('Passive Radiator'!C$31*50000*IMABS(P78))</f>
        <v>95.785839430200909</v>
      </c>
      <c r="W78" s="34">
        <f>20*LOG10('Passive Radiator'!C$31*50000*IMABS(R78))</f>
        <v>83.519048134633138</v>
      </c>
      <c r="X78" s="40">
        <f>1000*'Passive Radiator'!C$31*IMABS(H78)</f>
        <v>5.4550283667330932</v>
      </c>
      <c r="Y78" s="40">
        <f>1000*'Passive Radiator'!C$31*IMABS(J78)</f>
        <v>1.5130226791392773</v>
      </c>
      <c r="Z78" s="40">
        <f>'Passive Radiator'!C$31*IMABS(IMPRODUCT(C78,J78))</f>
        <v>0.46582349148287322</v>
      </c>
      <c r="AA78" s="40">
        <f>1000*'Passive Radiator'!C$31*IMABS(L78)</f>
        <v>0.36855802591065862</v>
      </c>
      <c r="AB78" s="53" t="str">
        <f t="shared" si="17"/>
        <v>-0.0143047276043313+0.109680904242253i</v>
      </c>
      <c r="AC78" s="40">
        <f>20*LOG10('Passive Radiator'!C$31*50000*IMABS(AB78))</f>
        <v>104.68250544109536</v>
      </c>
      <c r="AD78" s="40">
        <f t="shared" si="18"/>
        <v>171445.17690598912</v>
      </c>
      <c r="AE78" s="35">
        <f t="shared" si="19"/>
        <v>97.43064916033795</v>
      </c>
      <c r="AG78" s="77"/>
    </row>
    <row r="79" spans="2:33" s="11" customFormat="1" x14ac:dyDescent="0.25">
      <c r="B79" s="36">
        <v>50.1</v>
      </c>
      <c r="C79" s="29" t="str">
        <f t="shared" si="10"/>
        <v>314.787583889697i</v>
      </c>
      <c r="D79" s="30" t="str">
        <f>COMPLEX('Passive Radiator'!C$19,2*PI()*B79*'Passive Radiator'!C$20)</f>
        <v>6</v>
      </c>
      <c r="E79" s="31" t="str">
        <f>IMSUB(COMPLEX(1,0),IMDIV(COMPLEX('Passive Radiator'!C$41,0),IMSUM(COMPLEX('Passive Radiator'!C$41,0),IMPRODUCT(C79,COMPLEX('Passive Radiator'!C$42,0)))))</f>
        <v>0.992735519893416+0.0849217724459723i</v>
      </c>
      <c r="F79" s="31" t="str">
        <f>IMDIV(IMPRODUCT(C79,COMPLEX(('Passive Radiator'!C$42*'Passive Radiator'!C$14/'Passive Radiator'!C$24),0)),IMSUM(COMPLEX('Passive Radiator'!C$41,0),IMPRODUCT(C79,COMPLEX('Passive Radiator'!C$42,0))))</f>
        <v>0.496367759946709+0.0424608862229863i</v>
      </c>
      <c r="G79" s="42" t="str">
        <f>IMPRODUCT(F79,IMSUB(COMPLEX(1,0),IMDIV(IMPRODUCT(COMPLEX('Passive Radiator'!C$41,0),E79),IMSUM(COMPLEX('Passive Radiator'!C$25-(2*PI()*B79)^2*'Passive Radiator'!C$40,0),IMPRODUCT(C79,COMPLEX('Passive Radiator'!C$26,0)),IMPRODUCT(COMPLEX('Passive Radiator'!C$41,0),E79)))))</f>
        <v>0.747666493909449+0.10032348470941i</v>
      </c>
      <c r="H79" s="44" t="str">
        <f>IMDIV(COMPLEX('Passive Radiator'!C$18,0),IMPRODUCT(D79,IMSUM(COMPLEX('Passive Radiator'!C$16-(2*PI()*B79)^2*'Passive Radiator'!C$15,0),IMPRODUCT(C79,IMSUM(COMPLEX('Passive Radiator'!C$17,0),IMDIV(COMPLEX('Passive Radiator'!C$18^2,0),D79))),IMPRODUCT(COMPLEX('Passive Radiator'!C$14*'Passive Radiator'!C$41/'Passive Radiator'!C$24,0),G79))))</f>
        <v>-7.99968066040747E-06-0.000172567722366888i</v>
      </c>
      <c r="I79" s="39">
        <f t="shared" si="11"/>
        <v>-92.654146636069029</v>
      </c>
      <c r="J79" s="32" t="str">
        <f>IMPRODUCT(IMDIV(IMPRODUCT(COMPLEX(-'Passive Radiator'!C$41,0),F79),IMSUM(IMPRODUCT(COMPLEX('Passive Radiator'!C$41,0),E79),COMPLEX('Passive Radiator'!C$25-(2*PI()*B79)^2*'Passive Radiator'!C$40,0),IMPRODUCT(COMPLEX('Passive Radiator'!C$26,0),C79))),H79)</f>
        <v>4.22564010343023E-06-0.0000445111315406054i</v>
      </c>
      <c r="K79" s="39">
        <f t="shared" si="12"/>
        <v>-84.576909272671628</v>
      </c>
      <c r="L79" s="52" t="str">
        <f>IMSUM(IMPRODUCT(COMPLEX(-('Passive Radiator'!C$14/'Passive Radiator'!C$24),0),H79),IMDIV(IMPRODUCT(COMPLEX(-'Passive Radiator'!C$41,0),J79),IMSUM(COMPLEX('Passive Radiator'!C$41,0),IMPRODUCT(COMPLEX('Passive Radiator'!C$42,0),C79))),IMDIV(IMPRODUCT(COMPLEX('Passive Radiator'!C$42*'Passive Radiator'!C$14/'Passive Radiator'!C$24,0),C79,H79),IMSUM(COMPLEX('Passive Radiator'!C$41,0),IMPRODUCT(COMPLEX('Passive Radiator'!C$42,0),C79))))</f>
        <v>0.0000111057022912237+9.69332939644669E-07i</v>
      </c>
      <c r="M79" s="40">
        <f t="shared" si="13"/>
        <v>4.9882745526090089</v>
      </c>
      <c r="N79" s="51" t="str">
        <f>IMPRODUCT(COMPLEX(('Passive Radiator'!C$10*'Passive Radiator'!C$14)/(2*PI()),0),C79,C79,H79)</f>
        <v>0.00340253401926637+0.0733988731433615i</v>
      </c>
      <c r="O79" s="40">
        <f t="shared" si="14"/>
        <v>87.345853363930971</v>
      </c>
      <c r="P79" s="38" t="str">
        <f>IMPRODUCT(COMPLEX(('Passive Radiator'!C$10*'Passive Radiator'!C$24)/(2*PI()),0),C79,C79,J79)</f>
        <v>-0.00359461453911718+0.0378641712668655i</v>
      </c>
      <c r="Q79" s="35">
        <f t="shared" si="15"/>
        <v>95.423090727328358</v>
      </c>
      <c r="R79" s="53" t="str">
        <f>IMPRODUCT(COMPLEX(('Passive Radiator'!C$10*'Passive Radiator'!C$24)/(2*PI()),0),C79,C79,L79)</f>
        <v>-0.00944725957393613-0.000824579990913903i</v>
      </c>
      <c r="S79" s="45">
        <f t="shared" si="16"/>
        <v>-175.011725447391</v>
      </c>
      <c r="T79" s="50">
        <f>IMABS(IMDIV(D79,IMSUB(COMPLEX(1,0),IMPRODUCT(COMPLEX('Passive Radiator'!C$18,0),IMPRODUCT(C79,H79)))))</f>
        <v>32.753382620330669</v>
      </c>
      <c r="U79" s="33">
        <f>20*LOG10('Passive Radiator'!C$31*50000*IMABS(N79))</f>
        <v>101.12974456728185</v>
      </c>
      <c r="V79" s="34">
        <f>20*LOG10('Passive Radiator'!C$31*50000*IMABS(P79))</f>
        <v>95.410168765307773</v>
      </c>
      <c r="W79" s="34">
        <f>20*LOG10('Passive Radiator'!C$31*50000*IMABS(R79))</f>
        <v>83.345711075973782</v>
      </c>
      <c r="X79" s="40">
        <f>1000*'Passive Radiator'!C$31*IMABS(H79)</f>
        <v>5.355344317549978</v>
      </c>
      <c r="Y79" s="40">
        <f>1000*'Passive Radiator'!C$31*IMABS(J79)</f>
        <v>1.3860490927675511</v>
      </c>
      <c r="Z79" s="40">
        <f>'Passive Radiator'!C$31*IMABS(IMPRODUCT(C79,J79))</f>
        <v>0.43631104506480517</v>
      </c>
      <c r="AA79" s="40">
        <f>1000*'Passive Radiator'!C$31*IMABS(L79)</f>
        <v>0.34558567211291297</v>
      </c>
      <c r="AB79" s="53" t="str">
        <f t="shared" si="17"/>
        <v>-0.00963934009378694+0.110438464419313i</v>
      </c>
      <c r="AC79" s="40">
        <f>20*LOG10('Passive Radiator'!C$31*50000*IMABS(AB79))</f>
        <v>104.70200129921059</v>
      </c>
      <c r="AD79" s="40">
        <f t="shared" si="18"/>
        <v>171830.42527453313</v>
      </c>
      <c r="AE79" s="35">
        <f t="shared" si="19"/>
        <v>94.988274552610775</v>
      </c>
      <c r="AG79" s="77"/>
    </row>
    <row r="80" spans="2:33" s="11" customFormat="1" x14ac:dyDescent="0.25">
      <c r="B80" s="36">
        <v>51.3</v>
      </c>
      <c r="C80" s="29" t="str">
        <f t="shared" si="10"/>
        <v>322.327406258313i</v>
      </c>
      <c r="D80" s="30" t="str">
        <f>COMPLEX('Passive Radiator'!C$19,2*PI()*B80*'Passive Radiator'!C$20)</f>
        <v>6</v>
      </c>
      <c r="E80" s="31" t="str">
        <f>IMSUB(COMPLEX(1,0),IMDIV(COMPLEX('Passive Radiator'!C$41,0),IMSUM(COMPLEX('Passive Radiator'!C$41,0),IMPRODUCT(C80,COMPLEX('Passive Radiator'!C$42,0)))))</f>
        <v>0.993069075671139+0.0829631642164693i</v>
      </c>
      <c r="F80" s="31" t="str">
        <f>IMDIV(IMPRODUCT(C80,COMPLEX(('Passive Radiator'!C$42*'Passive Radiator'!C$14/'Passive Radiator'!C$24),0)),IMSUM(COMPLEX('Passive Radiator'!C$41,0),IMPRODUCT(C80,COMPLEX('Passive Radiator'!C$42,0))))</f>
        <v>0.49653453783557+0.0414815821082347i</v>
      </c>
      <c r="G80" s="42" t="str">
        <f>IMPRODUCT(F80,IMSUB(COMPLEX(1,0),IMDIV(IMPRODUCT(COMPLEX('Passive Radiator'!C$41,0),E80),IMSUM(COMPLEX('Passive Radiator'!C$25-(2*PI()*B80)^2*'Passive Radiator'!C$40,0),IMPRODUCT(C80,COMPLEX('Passive Radiator'!C$26,0)),IMPRODUCT(COMPLEX('Passive Radiator'!C$41,0),E80)))))</f>
        <v>0.730862304714996+0.0933324983829075i</v>
      </c>
      <c r="H80" s="44" t="str">
        <f>IMDIV(COMPLEX('Passive Radiator'!C$18,0),IMPRODUCT(D80,IMSUM(COMPLEX('Passive Radiator'!C$16-(2*PI()*B80)^2*'Passive Radiator'!C$15,0),IMPRODUCT(C80,IMSUM(COMPLEX('Passive Radiator'!C$17,0),IMDIV(COMPLEX('Passive Radiator'!C$18^2,0),D80))),IMPRODUCT(COMPLEX('Passive Radiator'!C$14*'Passive Radiator'!C$41/'Passive Radiator'!C$24,0),G80))))</f>
        <v>-0.0000141645066587932-0.000168462800074649i</v>
      </c>
      <c r="I80" s="39">
        <f t="shared" si="11"/>
        <v>-94.806177020025089</v>
      </c>
      <c r="J80" s="32" t="str">
        <f>IMPRODUCT(IMDIV(IMPRODUCT(COMPLEX(-'Passive Radiator'!C$41,0),F80),IMSUM(IMPRODUCT(COMPLEX('Passive Radiator'!C$41,0),E80),COMPLEX('Passive Radiator'!C$25-(2*PI()*B80)^2*'Passive Radiator'!C$40,0),IMPRODUCT(COMPLEX('Passive Radiator'!C$26,0),C80))),H80)</f>
        <v>2.05658572604406E-06-0.0000406624032921477i</v>
      </c>
      <c r="K80" s="39">
        <f t="shared" si="12"/>
        <v>-87.104613789831717</v>
      </c>
      <c r="L80" s="52" t="str">
        <f>IMSUM(IMPRODUCT(COMPLEX(-('Passive Radiator'!C$14/'Passive Radiator'!C$24),0),H80),IMDIV(IMPRODUCT(COMPLEX(-'Passive Radiator'!C$41,0),J80),IMSUM(COMPLEX('Passive Radiator'!C$41,0),IMPRODUCT(COMPLEX('Passive Radiator'!C$42,0),C80))),IMDIV(IMPRODUCT(COMPLEX('Passive Radiator'!C$42*'Passive Radiator'!C$14/'Passive Radiator'!C$24,0),C80,H80),IMSUM(COMPLEX('Passive Radiator'!C$41,0),IMPRODUCT(COMPLEX('Passive Radiator'!C$42,0),C80))))</f>
        <v>0.0000103964176371033+4.48684213345954E-07i</v>
      </c>
      <c r="M80" s="40">
        <f t="shared" si="13"/>
        <v>2.4712136053124403</v>
      </c>
      <c r="N80" s="51" t="str">
        <f>IMPRODUCT(COMPLEX(('Passive Radiator'!C$10*'Passive Radiator'!C$14)/(2*PI()),0),C80,C80,H80)</f>
        <v>0.006316704441578+0.0751264935028005i</v>
      </c>
      <c r="O80" s="40">
        <f t="shared" si="14"/>
        <v>85.193822979974911</v>
      </c>
      <c r="P80" s="38" t="str">
        <f>IMPRODUCT(COMPLEX(('Passive Radiator'!C$10*'Passive Radiator'!C$24)/(2*PI()),0),C80,C80,J80)</f>
        <v>-0.00183428120768666+0.0362670426394686i</v>
      </c>
      <c r="Q80" s="35">
        <f t="shared" si="15"/>
        <v>92.895386210168283</v>
      </c>
      <c r="R80" s="53" t="str">
        <f>IMPRODUCT(COMPLEX(('Passive Radiator'!C$10*'Passive Radiator'!C$24)/(2*PI()),0),C80,C80,L80)</f>
        <v>-0.00927262756786834-0.000400184154885319i</v>
      </c>
      <c r="S80" s="45">
        <f t="shared" si="16"/>
        <v>-177.52878639468756</v>
      </c>
      <c r="T80" s="50">
        <f>IMABS(IMDIV(D80,IMSUB(COMPLEX(1,0),IMPRODUCT(COMPLEX('Passive Radiator'!C$18,0),IMPRODUCT(C80,H80)))))</f>
        <v>31.197533090206829</v>
      </c>
      <c r="U80" s="33">
        <f>20*LOG10('Passive Radiator'!C$31*50000*IMABS(N80))</f>
        <v>101.3530912047773</v>
      </c>
      <c r="V80" s="34">
        <f>20*LOG10('Passive Radiator'!C$31*50000*IMABS(P80))</f>
        <v>95.007972068605412</v>
      </c>
      <c r="W80" s="34">
        <f>20*LOG10('Passive Radiator'!C$31*50000*IMABS(R80))</f>
        <v>83.158771843595503</v>
      </c>
      <c r="X80" s="40">
        <f>1000*'Passive Radiator'!C$31*IMABS(H80)</f>
        <v>5.2407742439281719</v>
      </c>
      <c r="Y80" s="40">
        <f>1000*'Passive Radiator'!C$31*IMABS(J80)</f>
        <v>1.2621457219649801</v>
      </c>
      <c r="Z80" s="40">
        <f>'Passive Radiator'!C$31*IMABS(IMPRODUCT(C80,J80))</f>
        <v>0.40682415688099927</v>
      </c>
      <c r="AA80" s="40">
        <f>1000*'Passive Radiator'!C$31*IMABS(L80)</f>
        <v>0.32258895104645424</v>
      </c>
      <c r="AB80" s="53" t="str">
        <f t="shared" si="17"/>
        <v>-0.004790204333977+0.110993351987384i</v>
      </c>
      <c r="AC80" s="40">
        <f>20*LOG10('Passive Radiator'!C$31*50000*IMABS(AB80))</f>
        <v>104.72065485172372</v>
      </c>
      <c r="AD80" s="40">
        <f t="shared" si="18"/>
        <v>172199.83960127039</v>
      </c>
      <c r="AE80" s="35">
        <f t="shared" si="19"/>
        <v>92.4712136053123</v>
      </c>
      <c r="AG80" s="77"/>
    </row>
    <row r="81" spans="2:34" s="11" customFormat="1" x14ac:dyDescent="0.25">
      <c r="B81" s="36">
        <v>52.5</v>
      </c>
      <c r="C81" s="29" t="str">
        <f t="shared" si="10"/>
        <v>329.867228626928i</v>
      </c>
      <c r="D81" s="30" t="str">
        <f>COMPLEX('Passive Radiator'!C$19,2*PI()*B81*'Passive Radiator'!C$20)</f>
        <v>6</v>
      </c>
      <c r="E81" s="31" t="str">
        <f>IMSUB(COMPLEX(1,0),IMDIV(COMPLEX('Passive Radiator'!C$41,0),IMSUM(COMPLEX('Passive Radiator'!C$41,0),IMPRODUCT(C81,COMPLEX('Passive Radiator'!C$42,0)))))</f>
        <v>0.99338022341746+0.0810922631361193i</v>
      </c>
      <c r="F81" s="31" t="str">
        <f>IMDIV(IMPRODUCT(C81,COMPLEX(('Passive Radiator'!C$42*'Passive Radiator'!C$14/'Passive Radiator'!C$24),0)),IMSUM(COMPLEX('Passive Radiator'!C$41,0),IMPRODUCT(C81,COMPLEX('Passive Radiator'!C$42,0))))</f>
        <v>0.496690111708732+0.0405461315680598i</v>
      </c>
      <c r="G81" s="42" t="str">
        <f>IMPRODUCT(F81,IMSUB(COMPLEX(1,0),IMDIV(IMPRODUCT(COMPLEX('Passive Radiator'!C$41,0),E81),IMSUM(COMPLEX('Passive Radiator'!C$25-(2*PI()*B81)^2*'Passive Radiator'!C$40,0),IMPRODUCT(C81,COMPLEX('Passive Radiator'!C$26,0)),IMPRODUCT(COMPLEX('Passive Radiator'!C$41,0),E81)))))</f>
        <v>0.715856347123869+0.0872516479561442i</v>
      </c>
      <c r="H81" s="44" t="str">
        <f>IMDIV(COMPLEX('Passive Radiator'!C$18,0),IMPRODUCT(D81,IMSUM(COMPLEX('Passive Radiator'!C$16-(2*PI()*B81)^2*'Passive Radiator'!C$15,0),IMPRODUCT(C81,IMSUM(COMPLEX('Passive Radiator'!C$17,0),IMDIV(COMPLEX('Passive Radiator'!C$18^2,0),D81))),IMPRODUCT(COMPLEX('Passive Radiator'!C$14*'Passive Radiator'!C$41/'Passive Radiator'!C$24,0),G81))))</f>
        <v>-0.0000197205418505113-0.00016404954724456i</v>
      </c>
      <c r="I81" s="39">
        <f t="shared" si="11"/>
        <v>-96.85468461704221</v>
      </c>
      <c r="J81" s="32" t="str">
        <f>IMPRODUCT(IMDIV(IMPRODUCT(COMPLEX(-'Passive Radiator'!C$41,0),F81),IMSUM(IMPRODUCT(COMPLEX('Passive Radiator'!C$41,0),E81),COMPLEX('Passive Radiator'!C$25-(2*PI()*B81)^2*'Passive Radiator'!C$40,0),IMPRODUCT(COMPLEX('Passive Radiator'!C$26,0),C81))),H81)</f>
        <v>3.29723141873254E-07-0.0000371478281000607i</v>
      </c>
      <c r="K81" s="39">
        <f t="shared" si="12"/>
        <v>-89.491457527633187</v>
      </c>
      <c r="L81" s="52" t="str">
        <f>IMSUM(IMPRODUCT(COMPLEX(-('Passive Radiator'!C$14/'Passive Radiator'!C$24),0),H81),IMDIV(IMPRODUCT(COMPLEX(-'Passive Radiator'!C$41,0),J81),IMSUM(COMPLEX('Passive Radiator'!C$41,0),IMPRODUCT(COMPLEX('Passive Radiator'!C$42,0),C81))),IMDIV(IMPRODUCT(COMPLEX('Passive Radiator'!C$42*'Passive Radiator'!C$14/'Passive Radiator'!C$24,0),C81,H81),IMSUM(COMPLEX('Passive Radiator'!C$41,0),IMPRODUCT(COMPLEX('Passive Radiator'!C$42,0),C81))))</f>
        <v>9.72706607451919E-06+1.60423094800784E-08i</v>
      </c>
      <c r="M81" s="40">
        <f t="shared" si="13"/>
        <v>9.4494659174721912E-2</v>
      </c>
      <c r="N81" s="51" t="str">
        <f>IMPRODUCT(COMPLEX(('Passive Radiator'!C$10*'Passive Radiator'!C$14)/(2*PI()),0),C81,C81,H81)</f>
        <v>0.00921068275453853+0.0766210354233317i</v>
      </c>
      <c r="O81" s="40">
        <f t="shared" si="14"/>
        <v>83.145315382957776</v>
      </c>
      <c r="P81" s="38" t="str">
        <f>IMPRODUCT(COMPLEX(('Passive Radiator'!C$10*'Passive Radiator'!C$24)/(2*PI()),0),C81,C81,J81)</f>
        <v>-0.000308001197902734+0.0347005535895982i</v>
      </c>
      <c r="Q81" s="35">
        <f t="shared" si="15"/>
        <v>90.508542472366813</v>
      </c>
      <c r="R81" s="53" t="str">
        <f>IMPRODUCT(COMPLEX(('Passive Radiator'!C$10*'Passive Radiator'!C$24)/(2*PI()),0),C81,C81,L81)</f>
        <v>-0.00908625335185785-0.0000149854526707436i</v>
      </c>
      <c r="S81" s="45">
        <f t="shared" si="16"/>
        <v>-179.90550534082527</v>
      </c>
      <c r="T81" s="50">
        <f>IMABS(IMDIV(D81,IMSUB(COMPLEX(1,0),IMPRODUCT(COMPLEX('Passive Radiator'!C$18,0),IMPRODUCT(C81,H81)))))</f>
        <v>28.966476906413554</v>
      </c>
      <c r="U81" s="33">
        <f>20*LOG10('Passive Radiator'!C$31*50000*IMABS(N81))</f>
        <v>101.55590357512489</v>
      </c>
      <c r="V81" s="34">
        <f>20*LOG10('Passive Radiator'!C$31*50000*IMABS(P81))</f>
        <v>94.613704165589326</v>
      </c>
      <c r="W81" s="34">
        <f>20*LOG10('Passive Radiator'!C$31*50000*IMABS(R81))</f>
        <v>82.974342617702263</v>
      </c>
      <c r="X81" s="40">
        <f>1000*'Passive Radiator'!C$31*IMABS(H81)</f>
        <v>5.1221488388042768</v>
      </c>
      <c r="Y81" s="40">
        <f>1000*'Passive Radiator'!C$31*IMABS(J81)</f>
        <v>1.1516280327240085</v>
      </c>
      <c r="Z81" s="40">
        <f>'Passive Radiator'!C$31*IMABS(IMPRODUCT(C81,J81))</f>
        <v>0.37988434756374845</v>
      </c>
      <c r="AA81" s="40">
        <f>1000*'Passive Radiator'!C$31*IMABS(L81)</f>
        <v>0.30153945840400248</v>
      </c>
      <c r="AB81" s="53" t="str">
        <f t="shared" si="17"/>
        <v>-0.000183571795222054+0.111306603560259i</v>
      </c>
      <c r="AC81" s="40">
        <f>20*LOG10('Passive Radiator'!C$31*50000*IMABS(AB81))</f>
        <v>104.7370643917133</v>
      </c>
      <c r="AD81" s="40">
        <f t="shared" si="18"/>
        <v>172525.4701531805</v>
      </c>
      <c r="AE81" s="35">
        <f t="shared" si="19"/>
        <v>90.094494659177514</v>
      </c>
      <c r="AG81" s="77"/>
    </row>
    <row r="82" spans="2:34" s="11" customFormat="1" x14ac:dyDescent="0.25">
      <c r="B82" s="36">
        <v>53.7</v>
      </c>
      <c r="C82" s="29" t="str">
        <f t="shared" si="10"/>
        <v>337.407050995544i</v>
      </c>
      <c r="D82" s="30" t="str">
        <f>COMPLEX('Passive Radiator'!C$19,2*PI()*B82*'Passive Radiator'!C$20)</f>
        <v>6</v>
      </c>
      <c r="E82" s="31" t="str">
        <f>IMSUB(COMPLEX(1,0),IMDIV(COMPLEX('Passive Radiator'!C$41,0),IMSUM(COMPLEX('Passive Radiator'!C$41,0),IMPRODUCT(C82,COMPLEX('Passive Radiator'!C$42,0)))))</f>
        <v>0.993670922127659+0.0793033457404356i</v>
      </c>
      <c r="F82" s="31" t="str">
        <f>IMDIV(IMPRODUCT(C82,COMPLEX(('Passive Radiator'!C$42*'Passive Radiator'!C$14/'Passive Radiator'!C$24),0)),IMSUM(COMPLEX('Passive Radiator'!C$41,0),IMPRODUCT(C82,COMPLEX('Passive Radiator'!C$42,0))))</f>
        <v>0.496835461063831+0.0396516728702179i</v>
      </c>
      <c r="G82" s="42" t="str">
        <f>IMPRODUCT(F82,IMSUB(COMPLEX(1,0),IMDIV(IMPRODUCT(COMPLEX('Passive Radiator'!C$41,0),E82),IMSUM(COMPLEX('Passive Radiator'!C$25-(2*PI()*B82)^2*'Passive Radiator'!C$40,0),IMPRODUCT(C82,COMPLEX('Passive Radiator'!C$26,0)),IMPRODUCT(COMPLEX('Passive Radiator'!C$41,0),E82)))))</f>
        <v>0.702387112736169+0.0819192504864425i</v>
      </c>
      <c r="H82" s="44" t="str">
        <f>IMDIV(COMPLEX('Passive Radiator'!C$18,0),IMPRODUCT(D82,IMSUM(COMPLEX('Passive Radiator'!C$16-(2*PI()*B82)^2*'Passive Radiator'!C$15,0),IMPRODUCT(C82,IMSUM(COMPLEX('Passive Radiator'!C$17,0),IMDIV(COMPLEX('Passive Radiator'!C$18^2,0),D82))),IMPRODUCT(COMPLEX('Passive Radiator'!C$14*'Passive Radiator'!C$41/'Passive Radiator'!C$24,0),G82))))</f>
        <v>-0.0000246985286778879-0.000159424791297073i</v>
      </c>
      <c r="I82" s="39">
        <f t="shared" si="11"/>
        <v>-98.806411237432897</v>
      </c>
      <c r="J82" s="32" t="str">
        <f>IMPRODUCT(IMDIV(IMPRODUCT(COMPLEX(-'Passive Radiator'!C$41,0),F82),IMSUM(IMPRODUCT(COMPLEX('Passive Radiator'!C$41,0),E82),COMPLEX('Passive Radiator'!C$25-(2*PI()*B82)^2*'Passive Radiator'!C$40,0),IMPRODUCT(COMPLEX('Passive Radiator'!C$26,0),C82))),H82)</f>
        <v>-1.03696497599348E-06-0.0000339465919786517i</v>
      </c>
      <c r="K82" s="39">
        <f t="shared" si="12"/>
        <v>-91.749667449189758</v>
      </c>
      <c r="L82" s="52" t="str">
        <f>IMSUM(IMPRODUCT(COMPLEX(-('Passive Radiator'!C$14/'Passive Radiator'!C$24),0),H82),IMDIV(IMPRODUCT(COMPLEX(-'Passive Radiator'!C$41,0),J82),IMSUM(COMPLEX('Passive Radiator'!C$41,0),IMPRODUCT(COMPLEX('Passive Radiator'!C$42,0),C82))),IMDIV(IMPRODUCT(COMPLEX('Passive Radiator'!C$42*'Passive Radiator'!C$14/'Passive Radiator'!C$24,0),C82,H82),IMSUM(COMPLEX('Passive Radiator'!C$41,0),IMPRODUCT(COMPLEX('Passive Radiator'!C$42,0),C82))))</f>
        <v>9.09826048005803E-06-3.42216187939747E-07i</v>
      </c>
      <c r="M82" s="40">
        <f t="shared" si="13"/>
        <v>-2.1540715881113766</v>
      </c>
      <c r="N82" s="51" t="str">
        <f>IMPRODUCT(COMPLEX(('Passive Radiator'!C$10*'Passive Radiator'!C$14)/(2*PI()),0),C82,C82,H82)</f>
        <v>0.0120690761526062+0.0779038286803025i</v>
      </c>
      <c r="O82" s="40">
        <f t="shared" si="14"/>
        <v>81.193588762567074</v>
      </c>
      <c r="P82" s="38" t="str">
        <f>IMPRODUCT(COMPLEX(('Passive Radiator'!C$10*'Passive Radiator'!C$24)/(2*PI()),0),C82,C82,J82)</f>
        <v>0.00101343763639292+0.0331763894971279i</v>
      </c>
      <c r="Q82" s="35">
        <f t="shared" si="15"/>
        <v>88.250332550810242</v>
      </c>
      <c r="R82" s="53" t="str">
        <f>IMPRODUCT(COMPLEX(('Passive Radiator'!C$10*'Passive Radiator'!C$24)/(2*PI()),0),C82,C82,L82)</f>
        <v>-0.00889183319558432+0.000334451763241841i</v>
      </c>
      <c r="S82" s="45">
        <f t="shared" si="16"/>
        <v>177.84592841188862</v>
      </c>
      <c r="T82" s="50">
        <f>IMABS(IMDIV(D82,IMSUB(COMPLEX(1,0),IMPRODUCT(COMPLEX('Passive Radiator'!C$18,0),IMPRODUCT(C82,H82)))))</f>
        <v>26.59302241683746</v>
      </c>
      <c r="U82" s="33">
        <f>20*LOG10('Passive Radiator'!C$31*50000*IMABS(N82))</f>
        <v>101.74081407481378</v>
      </c>
      <c r="V82" s="34">
        <f>20*LOG10('Passive Radiator'!C$31*50000*IMABS(P82))</f>
        <v>94.227266968551788</v>
      </c>
      <c r="W82" s="34">
        <f>20*LOG10('Passive Radiator'!C$31*50000*IMABS(R82))</f>
        <v>82.792600009327018</v>
      </c>
      <c r="X82" s="40">
        <f>1000*'Passive Radiator'!C$31*IMABS(H82)</f>
        <v>5.0011255157622267</v>
      </c>
      <c r="Y82" s="40">
        <f>1000*'Passive Radiator'!C$31*IMABS(J82)</f>
        <v>1.0528352167346815</v>
      </c>
      <c r="Z82" s="40">
        <f>'Passive Radiator'!C$31*IMABS(IMPRODUCT(C82,J82))</f>
        <v>0.35523402566270457</v>
      </c>
      <c r="AA82" s="40">
        <f>1000*'Passive Radiator'!C$31*IMABS(L82)</f>
        <v>0.28224551884957377</v>
      </c>
      <c r="AB82" s="53" t="str">
        <f t="shared" si="17"/>
        <v>0.0041906805934148+0.111414669940672i</v>
      </c>
      <c r="AC82" s="40">
        <f>20*LOG10('Passive Radiator'!C$31*50000*IMABS(AB82))</f>
        <v>104.75162142921002</v>
      </c>
      <c r="AD82" s="40">
        <f t="shared" si="18"/>
        <v>172814.85506918776</v>
      </c>
      <c r="AE82" s="35">
        <f t="shared" si="19"/>
        <v>87.845928411891435</v>
      </c>
      <c r="AG82" s="77"/>
    </row>
    <row r="83" spans="2:34" s="11" customFormat="1" x14ac:dyDescent="0.25">
      <c r="B83" s="36">
        <v>55</v>
      </c>
      <c r="C83" s="29" t="str">
        <f t="shared" si="10"/>
        <v>345.575191894877i</v>
      </c>
      <c r="D83" s="30" t="str">
        <f>COMPLEX('Passive Radiator'!C$19,2*PI()*B83*'Passive Radiator'!C$20)</f>
        <v>6</v>
      </c>
      <c r="E83" s="31" t="str">
        <f>IMSUB(COMPLEX(1,0),IMDIV(COMPLEX('Passive Radiator'!C$41,0),IMSUM(COMPLEX('Passive Radiator'!C$41,0),IMPRODUCT(C83,COMPLEX('Passive Radiator'!C$42,0)))))</f>
        <v>0.993964794635373+0.0774518021793799i</v>
      </c>
      <c r="F83" s="31" t="str">
        <f>IMDIV(IMPRODUCT(C83,COMPLEX(('Passive Radiator'!C$42*'Passive Radiator'!C$14/'Passive Radiator'!C$24),0)),IMSUM(COMPLEX('Passive Radiator'!C$41,0),IMPRODUCT(C83,COMPLEX('Passive Radiator'!C$42,0))))</f>
        <v>0.496982397317689+0.0387259010896901i</v>
      </c>
      <c r="G83" s="42" t="str">
        <f>IMPRODUCT(F83,IMSUB(COMPLEX(1,0),IMDIV(IMPRODUCT(COMPLEX('Passive Radiator'!C$41,0),E83),IMSUM(COMPLEX('Passive Radiator'!C$25-(2*PI()*B83)^2*'Passive Radiator'!C$40,0),IMPRODUCT(C83,COMPLEX('Passive Radiator'!C$26,0)),IMPRODUCT(COMPLEX('Passive Radiator'!C$41,0),E83)))))</f>
        <v>0.689282198218944+0.0768410899606232i</v>
      </c>
      <c r="H83" s="44" t="str">
        <f>IMDIV(COMPLEX('Passive Radiator'!C$18,0),IMPRODUCT(D83,IMSUM(COMPLEX('Passive Radiator'!C$16-(2*PI()*B83)^2*'Passive Radiator'!C$15,0),IMPRODUCT(C83,IMSUM(COMPLEX('Passive Radiator'!C$17,0),IMDIV(COMPLEX('Passive Radiator'!C$18^2,0),D83))),IMPRODUCT(COMPLEX('Passive Radiator'!C$14*'Passive Radiator'!C$41/'Passive Radiator'!C$24,0),G83))))</f>
        <v>-0.0000294808563207266-0.000154267142824532i</v>
      </c>
      <c r="I83" s="39">
        <f t="shared" si="11"/>
        <v>-100.8189294501497</v>
      </c>
      <c r="J83" s="32" t="str">
        <f>IMPRODUCT(IMDIV(IMPRODUCT(COMPLEX(-'Passive Radiator'!C$41,0),F83),IMSUM(IMPRODUCT(COMPLEX('Passive Radiator'!C$41,0),E83),COMPLEX('Passive Radiator'!C$25-(2*PI()*B83)^2*'Passive Radiator'!C$40,0),IMPRODUCT(COMPLEX('Passive Radiator'!C$26,0),C83))),H83)</f>
        <v>-2.18840067846047E-06-0.0000308056319965537i</v>
      </c>
      <c r="K83" s="39">
        <f t="shared" si="12"/>
        <v>-94.063407536824343</v>
      </c>
      <c r="L83" s="52" t="str">
        <f>IMSUM(IMPRODUCT(COMPLEX(-('Passive Radiator'!C$14/'Passive Radiator'!C$24),0),H83),IMDIV(IMPRODUCT(COMPLEX(-'Passive Radiator'!C$41,0),J83),IMSUM(COMPLEX('Passive Radiator'!C$41,0),IMPRODUCT(COMPLEX('Passive Radiator'!C$42,0),C83))),IMDIV(IMPRODUCT(COMPLEX('Passive Radiator'!C$42*'Passive Radiator'!C$14/'Passive Radiator'!C$24,0),C83,H83),IMSUM(COMPLEX('Passive Radiator'!C$41,0),IMPRODUCT(COMPLEX('Passive Radiator'!C$42,0),C83))))</f>
        <v>8.46225478844465E-06-6.59733042887115E-07i</v>
      </c>
      <c r="M83" s="40">
        <f t="shared" si="13"/>
        <v>-4.4578678753663556</v>
      </c>
      <c r="N83" s="51" t="str">
        <f>IMPRODUCT(COMPLEX(('Passive Radiator'!C$10*'Passive Radiator'!C$14)/(2*PI()),0),C83,C83,H83)</f>
        <v>0.0151119269921725+0.0790775469441287i</v>
      </c>
      <c r="O83" s="40">
        <f t="shared" si="14"/>
        <v>79.181070549850276</v>
      </c>
      <c r="P83" s="38" t="str">
        <f>IMPRODUCT(COMPLEX(('Passive Radiator'!C$10*'Passive Radiator'!C$24)/(2*PI()),0),C83,C83,J83)</f>
        <v>0.00224355432031767+0.0315820176059376i</v>
      </c>
      <c r="Q83" s="35">
        <f t="shared" si="15"/>
        <v>85.936592463175657</v>
      </c>
      <c r="R83" s="53" t="str">
        <f>IMPRODUCT(COMPLEX(('Passive Radiator'!C$10*'Passive Radiator'!C$24)/(2*PI()),0),C83,C83,L83)</f>
        <v>-0.00867552659671085+0.000676360107723503i</v>
      </c>
      <c r="S83" s="45">
        <f t="shared" si="16"/>
        <v>175.54213212463364</v>
      </c>
      <c r="T83" s="50">
        <f>IMABS(IMDIV(D83,IMSUB(COMPLEX(1,0),IMPRODUCT(COMPLEX('Passive Radiator'!C$18,0),IMPRODUCT(C83,H83)))))</f>
        <v>24.191082796771866</v>
      </c>
      <c r="U83" s="33">
        <f>20*LOG10('Passive Radiator'!C$31*50000*IMABS(N83))</f>
        <v>101.92347549760788</v>
      </c>
      <c r="V83" s="34">
        <f>20*LOG10('Passive Radiator'!C$31*50000*IMABS(P83))</f>
        <v>93.817293103239876</v>
      </c>
      <c r="W83" s="34">
        <f>20*LOG10('Passive Radiator'!C$31*50000*IMABS(R83))</f>
        <v>82.598867614294861</v>
      </c>
      <c r="X83" s="40">
        <f>1000*'Passive Radiator'!C$31*IMABS(H83)</f>
        <v>4.8688233513967836</v>
      </c>
      <c r="Y83" s="40">
        <f>1000*'Passive Radiator'!C$31*IMABS(J83)</f>
        <v>0.95738121659418018</v>
      </c>
      <c r="Z83" s="40">
        <f>'Passive Radiator'!C$31*IMABS(IMPRODUCT(C83,J83))</f>
        <v>0.33084719764108445</v>
      </c>
      <c r="AA83" s="40">
        <f>1000*'Passive Radiator'!C$31*IMABS(L83)</f>
        <v>0.26312591785023132</v>
      </c>
      <c r="AB83" s="53" t="str">
        <f t="shared" si="17"/>
        <v>0.00867995471577932+0.11133592465779i</v>
      </c>
      <c r="AC83" s="40">
        <f>20*LOG10('Passive Radiator'!C$31*50000*IMABS(AB83))</f>
        <v>104.76565711007166</v>
      </c>
      <c r="AD83" s="40">
        <f t="shared" si="18"/>
        <v>173094.33536135318</v>
      </c>
      <c r="AE83" s="35">
        <f t="shared" si="19"/>
        <v>85.542132124636552</v>
      </c>
      <c r="AG83" s="77"/>
    </row>
    <row r="84" spans="2:34" s="11" customFormat="1" x14ac:dyDescent="0.25">
      <c r="B84" s="36">
        <v>56.2</v>
      </c>
      <c r="C84" s="29" t="str">
        <f t="shared" si="10"/>
        <v>353.115014263493i</v>
      </c>
      <c r="D84" s="30" t="str">
        <f>COMPLEX('Passive Radiator'!C$19,2*PI()*B84*'Passive Radiator'!C$20)</f>
        <v>6</v>
      </c>
      <c r="E84" s="31" t="str">
        <f>IMSUB(COMPLEX(1,0),IMDIV(COMPLEX('Passive Radiator'!C$41,0),IMSUM(COMPLEX('Passive Radiator'!C$41,0),IMPRODUCT(C84,COMPLEX('Passive Radiator'!C$42,0)))))</f>
        <v>0.99421830003117+0.0758173589245935i</v>
      </c>
      <c r="F84" s="31" t="str">
        <f>IMDIV(IMPRODUCT(C84,COMPLEX(('Passive Radiator'!C$42*'Passive Radiator'!C$14/'Passive Radiator'!C$24),0)),IMSUM(COMPLEX('Passive Radiator'!C$41,0),IMPRODUCT(C84,COMPLEX('Passive Radiator'!C$42,0))))</f>
        <v>0.497109150015586+0.0379086794622968i</v>
      </c>
      <c r="G84" s="42" t="str">
        <f>IMPRODUCT(F84,IMSUB(COMPLEX(1,0),IMDIV(IMPRODUCT(COMPLEX('Passive Radiator'!C$41,0),E84),IMSUM(COMPLEX('Passive Radiator'!C$25-(2*PI()*B84)^2*'Passive Radiator'!C$40,0),IMPRODUCT(C84,COMPLEX('Passive Radiator'!C$26,0)),IMPRODUCT(COMPLEX('Passive Radiator'!C$41,0),E84)))))</f>
        <v>0.678369809768617+0.0726921436460546i</v>
      </c>
      <c r="H84" s="44" t="str">
        <f>IMDIV(COMPLEX('Passive Radiator'!C$18,0),IMPRODUCT(D84,IMSUM(COMPLEX('Passive Radiator'!C$16-(2*PI()*B84)^2*'Passive Radiator'!C$15,0),IMPRODUCT(C84,IMSUM(COMPLEX('Passive Radiator'!C$17,0),IMDIV(COMPLEX('Passive Radiator'!C$18^2,0),D84))),IMPRODUCT(COMPLEX('Passive Radiator'!C$14*'Passive Radiator'!C$41/'Passive Radiator'!C$24,0),G84))))</f>
        <v>-0.0000333730778828394-0.00014943786291591i</v>
      </c>
      <c r="I84" s="39">
        <f t="shared" si="11"/>
        <v>-102.58895623560191</v>
      </c>
      <c r="J84" s="32" t="str">
        <f>IMPRODUCT(IMDIV(IMPRODUCT(COMPLEX(-'Passive Radiator'!C$41,0),F84),IMSUM(IMPRODUCT(COMPLEX('Passive Radiator'!C$41,0),E84),COMPLEX('Passive Radiator'!C$25-(2*PI()*B84)^2*'Passive Radiator'!C$40,0),IMPRODUCT(COMPLEX('Passive Radiator'!C$26,0),C84))),H84)</f>
        <v>-3.00540574079973E-06-0.0000281831213092916i</v>
      </c>
      <c r="K84" s="39">
        <f t="shared" si="12"/>
        <v>-96.086932391281181</v>
      </c>
      <c r="L84" s="52" t="str">
        <f>IMSUM(IMPRODUCT(COMPLEX(-('Passive Radiator'!C$14/'Passive Radiator'!C$24),0),H84),IMDIV(IMPRODUCT(COMPLEX(-'Passive Radiator'!C$41,0),J84),IMSUM(COMPLEX('Passive Radiator'!C$41,0),IMPRODUCT(COMPLEX('Passive Radiator'!C$42,0),C84))),IMDIV(IMPRODUCT(COMPLEX('Passive Radiator'!C$42*'Passive Radiator'!C$14/'Passive Radiator'!C$24,0),C84,H84),IMSUM(COMPLEX('Passive Radiator'!C$41,0),IMPRODUCT(COMPLEX('Passive Radiator'!C$42,0),C84))))</f>
        <v>7.91561478468713E-06-8.98042442618082E-07i</v>
      </c>
      <c r="M84" s="40">
        <f t="shared" si="13"/>
        <v>-6.472645700932862</v>
      </c>
      <c r="N84" s="51" t="str">
        <f>IMPRODUCT(COMPLEX(('Passive Radiator'!C$10*'Passive Radiator'!C$14)/(2*PI()),0),C84,C84,H84)</f>
        <v>0.0178617195735676+0.0799811515871524i</v>
      </c>
      <c r="O84" s="40">
        <f t="shared" si="14"/>
        <v>77.411043764398087</v>
      </c>
      <c r="P84" s="38" t="str">
        <f>IMPRODUCT(COMPLEX(('Passive Radiator'!C$10*'Passive Radiator'!C$24)/(2*PI()),0),C84,C84,J84)</f>
        <v>0.0032170670464026+0.0301679702005103i</v>
      </c>
      <c r="Q84" s="35">
        <f t="shared" si="15"/>
        <v>83.913067608718819</v>
      </c>
      <c r="R84" s="53" t="str">
        <f>IMPRODUCT(COMPLEX(('Passive Radiator'!C$10*'Passive Radiator'!C$24)/(2*PI()),0),C84,C84,L84)</f>
        <v>-0.00847308672174758+0.000961288756854758i</v>
      </c>
      <c r="S84" s="45">
        <f t="shared" si="16"/>
        <v>173.52735429906713</v>
      </c>
      <c r="T84" s="50">
        <f>IMABS(IMDIV(D84,IMSUB(COMPLEX(1,0),IMPRODUCT(COMPLEX('Passive Radiator'!C$18,0),IMPRODUCT(C84,H84)))))</f>
        <v>22.240587184928607</v>
      </c>
      <c r="U84" s="33">
        <f>20*LOG10('Passive Radiator'!C$31*50000*IMABS(N84))</f>
        <v>102.07775741528735</v>
      </c>
      <c r="V84" s="34">
        <f>20*LOG10('Passive Radiator'!C$31*50000*IMABS(P84))</f>
        <v>93.446664040711624</v>
      </c>
      <c r="W84" s="34">
        <f>20*LOG10('Passive Radiator'!C$31*50000*IMABS(R84))</f>
        <v>82.423009901698208</v>
      </c>
      <c r="X84" s="40">
        <f>1000*'Passive Radiator'!C$31*IMABS(H84)</f>
        <v>4.7466899150290711</v>
      </c>
      <c r="Y84" s="40">
        <f>1000*'Passive Radiator'!C$31*IMABS(J84)</f>
        <v>0.87863034296308939</v>
      </c>
      <c r="Z84" s="40">
        <f>'Passive Radiator'!C$31*IMABS(IMPRODUCT(C84,J84))</f>
        <v>0.31025756608774913</v>
      </c>
      <c r="AA84" s="40">
        <f>1000*'Passive Radiator'!C$31*IMABS(L84)</f>
        <v>0.24695822233733622</v>
      </c>
      <c r="AB84" s="53" t="str">
        <f t="shared" si="17"/>
        <v>0.0126056998982226+0.111110410544517i</v>
      </c>
      <c r="AC84" s="40">
        <f>20*LOG10('Passive Radiator'!C$31*50000*IMABS(AB84))</f>
        <v>104.77727191897134</v>
      </c>
      <c r="AD84" s="40">
        <f t="shared" si="18"/>
        <v>173325.95267475574</v>
      </c>
      <c r="AE84" s="35">
        <f t="shared" si="19"/>
        <v>83.527354299066886</v>
      </c>
      <c r="AG84" s="77"/>
    </row>
    <row r="85" spans="2:34" s="11" customFormat="1" x14ac:dyDescent="0.25">
      <c r="B85" s="36">
        <v>57.5</v>
      </c>
      <c r="C85" s="29" t="str">
        <f t="shared" si="10"/>
        <v>361.283155162826i</v>
      </c>
      <c r="D85" s="30" t="str">
        <f>COMPLEX('Passive Radiator'!C$19,2*PI()*B85*'Passive Radiator'!C$20)</f>
        <v>6</v>
      </c>
      <c r="E85" s="31" t="str">
        <f>IMSUB(COMPLEX(1,0),IMDIV(COMPLEX('Passive Radiator'!C$41,0),IMSUM(COMPLEX('Passive Radiator'!C$41,0),IMPRODUCT(C85,COMPLEX('Passive Radiator'!C$42,0)))))</f>
        <v>0.994475350086323+0.0741223863418379i</v>
      </c>
      <c r="F85" s="31" t="str">
        <f>IMDIV(IMPRODUCT(C85,COMPLEX(('Passive Radiator'!C$42*'Passive Radiator'!C$14/'Passive Radiator'!C$24),0)),IMSUM(COMPLEX('Passive Radiator'!C$41,0),IMPRODUCT(C85,COMPLEX('Passive Radiator'!C$42,0))))</f>
        <v>0.497237675043163+0.0370611931709191i</v>
      </c>
      <c r="G85" s="42" t="str">
        <f>IMPRODUCT(F85,IMSUB(COMPLEX(1,0),IMDIV(IMPRODUCT(COMPLEX('Passive Radiator'!C$41,0),E85),IMSUM(COMPLEX('Passive Radiator'!C$25-(2*PI()*B85)^2*'Passive Radiator'!C$40,0),IMPRODUCT(C85,COMPLEX('Passive Radiator'!C$26,0)),IMPRODUCT(COMPLEX('Passive Radiator'!C$41,0),E85)))))</f>
        <v>0.667658318492186+0.068686981921253i</v>
      </c>
      <c r="H85" s="44" t="str">
        <f>IMDIV(COMPLEX('Passive Radiator'!C$18,0),IMPRODUCT(D85,IMSUM(COMPLEX('Passive Radiator'!C$16-(2*PI()*B85)^2*'Passive Radiator'!C$15,0),IMPRODUCT(C85,IMSUM(COMPLEX('Passive Radiator'!C$17,0),IMDIV(COMPLEX('Passive Radiator'!C$18^2,0),D85))),IMPRODUCT(COMPLEX('Passive Radiator'!C$14*'Passive Radiator'!C$41/'Passive Radiator'!C$24,0),G85))))</f>
        <v>-0.000037070548354921-0.000144192013156877i</v>
      </c>
      <c r="I85" s="39">
        <f t="shared" si="11"/>
        <v>-104.41801580660723</v>
      </c>
      <c r="J85" s="32" t="str">
        <f>IMPRODUCT(IMDIV(IMPRODUCT(COMPLEX(-'Passive Radiator'!C$41,0),F85),IMSUM(IMPRODUCT(COMPLEX('Passive Radiator'!C$41,0),E85),COMPLEX('Passive Radiator'!C$25-(2*PI()*B85)^2*'Passive Radiator'!C$40,0),IMPRODUCT(COMPLEX('Passive Radiator'!C$26,0),C85))),H85)</f>
        <v>-3.67633330092891E-06-0.0000256146946166869i</v>
      </c>
      <c r="K85" s="39">
        <f t="shared" si="12"/>
        <v>-98.167564424823581</v>
      </c>
      <c r="L85" s="52" t="str">
        <f>IMSUM(IMPRODUCT(COMPLEX(-('Passive Radiator'!C$14/'Passive Radiator'!C$24),0),H85),IMDIV(IMPRODUCT(COMPLEX(-'Passive Radiator'!C$41,0),J85),IMSUM(COMPLEX('Passive Radiator'!C$41,0),IMPRODUCT(COMPLEX('Passive Radiator'!C$42,0),C85))),IMDIV(IMPRODUCT(COMPLEX('Passive Radiator'!C$42*'Passive Radiator'!C$14/'Passive Radiator'!C$24,0),C85,H85),IMSUM(COMPLEX('Passive Radiator'!C$41,0),IMPRODUCT(COMPLEX('Passive Radiator'!C$42,0),C85))))</f>
        <v>7.36526169905499E-06-1.10655993386367E-06i</v>
      </c>
      <c r="M85" s="40">
        <f t="shared" si="13"/>
        <v>-8.5442364800008939</v>
      </c>
      <c r="N85" s="51" t="str">
        <f>IMPRODUCT(COMPLEX(('Passive Radiator'!C$10*'Passive Radiator'!C$14)/(2*PI()),0),C85,C85,H85)</f>
        <v>0.0207691667530213+0.080785100264412i</v>
      </c>
      <c r="O85" s="40">
        <f t="shared" si="14"/>
        <v>75.581984193392813</v>
      </c>
      <c r="P85" s="38" t="str">
        <f>IMPRODUCT(COMPLEX(('Passive Radiator'!C$10*'Passive Radiator'!C$24)/(2*PI()),0),C85,C85,J85)</f>
        <v>0.00411940922133903+0.0287018070910768i</v>
      </c>
      <c r="Q85" s="35">
        <f t="shared" si="15"/>
        <v>81.832435575176419</v>
      </c>
      <c r="R85" s="53" t="str">
        <f>IMPRODUCT(COMPLEX(('Passive Radiator'!C$10*'Passive Radiator'!C$24)/(2*PI()),0),C85,C85,L85)</f>
        <v>-0.00825293151548475+0.00123992381059969i</v>
      </c>
      <c r="S85" s="45">
        <f t="shared" si="16"/>
        <v>171.4557635199991</v>
      </c>
      <c r="T85" s="50">
        <f>IMABS(IMDIV(D85,IMSUB(COMPLEX(1,0),IMPRODUCT(COMPLEX('Passive Radiator'!C$18,0),IMPRODUCT(C85,H85)))))</f>
        <v>20.428856009177824</v>
      </c>
      <c r="U85" s="33">
        <f>20*LOG10('Passive Radiator'!C$31*50000*IMABS(N85))</f>
        <v>102.23122273669975</v>
      </c>
      <c r="V85" s="34">
        <f>20*LOG10('Passive Radiator'!C$31*50000*IMABS(P85))</f>
        <v>93.053371231627736</v>
      </c>
      <c r="W85" s="34">
        <f>20*LOG10('Passive Radiator'!C$31*50000*IMABS(R85))</f>
        <v>82.235738523144391</v>
      </c>
      <c r="X85" s="40">
        <f>1000*'Passive Radiator'!C$31*IMABS(H85)</f>
        <v>4.6153120465726252</v>
      </c>
      <c r="Y85" s="40">
        <f>1000*'Passive Radiator'!C$31*IMABS(J85)</f>
        <v>0.802192317701103</v>
      </c>
      <c r="Z85" s="40">
        <f>'Passive Radiator'!C$31*IMABS(IMPRODUCT(C85,J85))</f>
        <v>0.28981857158643465</v>
      </c>
      <c r="AA85" s="40">
        <f>1000*'Passive Radiator'!C$31*IMABS(L85)</f>
        <v>0.23088560835675667</v>
      </c>
      <c r="AB85" s="53" t="str">
        <f t="shared" si="17"/>
        <v>0.0166356444588756+0.110726831166088i</v>
      </c>
      <c r="AC85" s="40">
        <f>20*LOG10('Passive Radiator'!C$31*50000*IMABS(AB85))</f>
        <v>104.78863112282892</v>
      </c>
      <c r="AD85" s="40">
        <f t="shared" si="18"/>
        <v>173552.77259515569</v>
      </c>
      <c r="AE85" s="35">
        <f t="shared" si="19"/>
        <v>81.455763520000986</v>
      </c>
      <c r="AG85" s="77"/>
    </row>
    <row r="86" spans="2:34" s="11" customFormat="1" x14ac:dyDescent="0.25">
      <c r="B86" s="36">
        <v>58.9</v>
      </c>
      <c r="C86" s="29" t="str">
        <f t="shared" si="10"/>
        <v>370.079614592878i</v>
      </c>
      <c r="D86" s="30" t="str">
        <f>COMPLEX('Passive Radiator'!C$19,2*PI()*B86*'Passive Radiator'!C$20)</f>
        <v>6</v>
      </c>
      <c r="E86" s="31" t="str">
        <f>IMSUB(COMPLEX(1,0),IMDIV(COMPLEX('Passive Radiator'!C$41,0),IMSUM(COMPLEX('Passive Radiator'!C$41,0),IMPRODUCT(C86,COMPLEX('Passive Radiator'!C$42,0)))))</f>
        <v>0.994733494024183+0.0723793471276389i</v>
      </c>
      <c r="F86" s="31" t="str">
        <f>IMDIV(IMPRODUCT(C86,COMPLEX(('Passive Radiator'!C$42*'Passive Radiator'!C$14/'Passive Radiator'!C$24),0)),IMSUM(COMPLEX('Passive Radiator'!C$41,0),IMPRODUCT(C86,COMPLEX('Passive Radiator'!C$42,0))))</f>
        <v>0.497366747012094+0.0361896735638196i</v>
      </c>
      <c r="G86" s="42" t="str">
        <f>IMPRODUCT(F86,IMSUB(COMPLEX(1,0),IMDIV(IMPRODUCT(COMPLEX('Passive Radiator'!C$41,0),E86),IMSUM(COMPLEX('Passive Radiator'!C$25-(2*PI()*B86)^2*'Passive Radiator'!C$40,0),IMPRODUCT(C86,COMPLEX('Passive Radiator'!C$26,0)),IMPRODUCT(COMPLEX('Passive Radiator'!C$41,0),E86)))))</f>
        <v>0.657243355064496+0.0648537611637802i</v>
      </c>
      <c r="H86" s="44" t="str">
        <f>IMDIV(COMPLEX('Passive Radiator'!C$18,0),IMPRODUCT(D86,IMSUM(COMPLEX('Passive Radiator'!C$16-(2*PI()*B86)^2*'Passive Radiator'!C$15,0),IMPRODUCT(C86,IMSUM(COMPLEX('Passive Radiator'!C$17,0),IMDIV(COMPLEX('Passive Radiator'!C$18^2,0),D86))),IMPRODUCT(COMPLEX('Passive Radiator'!C$14*'Passive Radiator'!C$41/'Passive Radiator'!C$24,0),G86))))</f>
        <v>-0.0000405032665453773-0.000138581987330906i</v>
      </c>
      <c r="I86" s="39">
        <f t="shared" si="11"/>
        <v>-106.29202320488341</v>
      </c>
      <c r="J86" s="32" t="str">
        <f>IMPRODUCT(IMDIV(IMPRODUCT(COMPLEX(-'Passive Radiator'!C$41,0),F86),IMSUM(IMPRODUCT(COMPLEX('Passive Radiator'!C$41,0),E86),COMPLEX('Passive Radiator'!C$25-(2*PI()*B86)^2*'Passive Radiator'!C$40,0),IMPRODUCT(COMPLEX('Passive Radiator'!C$26,0),C86))),H86)</f>
        <v>-4.19980358762072E-06-0.0000231348681314956i</v>
      </c>
      <c r="K86" s="39">
        <f t="shared" si="12"/>
        <v>-100.28917645360498</v>
      </c>
      <c r="L86" s="52" t="str">
        <f>IMSUM(IMPRODUCT(COMPLEX(-('Passive Radiator'!C$14/'Passive Radiator'!C$24),0),H86),IMDIV(IMPRODUCT(COMPLEX(-'Passive Radiator'!C$41,0),J86),IMSUM(COMPLEX('Passive Radiator'!C$41,0),IMPRODUCT(COMPLEX('Passive Radiator'!C$42,0),C86))),IMDIV(IMPRODUCT(COMPLEX('Passive Radiator'!C$42*'Passive Radiator'!C$14/'Passive Radiator'!C$24,0),C86,H86),IMSUM(COMPLEX('Passive Radiator'!C$41,0),IMPRODUCT(COMPLEX('Passive Radiator'!C$42,0),C86))))</f>
        <v>6.81849717291453E-06-1.28301768280835E-06i</v>
      </c>
      <c r="M86" s="40">
        <f t="shared" si="13"/>
        <v>-10.656581563228384</v>
      </c>
      <c r="N86" s="51" t="str">
        <f>IMPRODUCT(COMPLEX(('Passive Radiator'!C$10*'Passive Radiator'!C$14)/(2*PI()),0),C86,C86,H86)</f>
        <v>0.0238108562541975+0.0814688804435165i</v>
      </c>
      <c r="O86" s="40">
        <f t="shared" si="14"/>
        <v>73.707976795116593</v>
      </c>
      <c r="P86" s="38" t="str">
        <f>IMPRODUCT(COMPLEX(('Passive Radiator'!C$10*'Passive Radiator'!C$24)/(2*PI()),0),C86,C86,J86)</f>
        <v>0.00493791874335198+0.0272008194164639i</v>
      </c>
      <c r="Q86" s="35">
        <f t="shared" si="15"/>
        <v>79.710823546395019</v>
      </c>
      <c r="R86" s="53" t="str">
        <f>IMPRODUCT(COMPLEX(('Passive Radiator'!C$10*'Passive Radiator'!C$24)/(2*PI()),0),C86,C86,L86)</f>
        <v>-0.00801684752374372+0.00150850794133936i</v>
      </c>
      <c r="S86" s="45">
        <f t="shared" si="16"/>
        <v>169.3434184367716</v>
      </c>
      <c r="T86" s="50">
        <f>IMABS(IMDIV(D86,IMSUB(COMPLEX(1,0),IMPRODUCT(COMPLEX('Passive Radiator'!C$18,0),IMPRODUCT(C86,H86)))))</f>
        <v>18.791223112008268</v>
      </c>
      <c r="U86" s="33">
        <f>20*LOG10('Passive Radiator'!C$31*50000*IMABS(N86))</f>
        <v>102.38245260389854</v>
      </c>
      <c r="V86" s="34">
        <f>20*LOG10('Passive Radiator'!C$31*50000*IMABS(P86))</f>
        <v>92.639088555207053</v>
      </c>
      <c r="W86" s="34">
        <f>20*LOG10('Passive Radiator'!C$31*50000*IMABS(R86))</f>
        <v>82.037817001064923</v>
      </c>
      <c r="X86" s="40">
        <f>1000*'Passive Radiator'!C$31*IMABS(H86)</f>
        <v>4.4757689867446837</v>
      </c>
      <c r="Y86" s="40">
        <f>1000*'Passive Radiator'!C$31*IMABS(J86)</f>
        <v>0.7289025416092797</v>
      </c>
      <c r="Z86" s="40">
        <f>'Passive Radiator'!C$31*IMABS(IMPRODUCT(C86,J86))</f>
        <v>0.26975197167453147</v>
      </c>
      <c r="AA86" s="40">
        <f>1000*'Passive Radiator'!C$31*IMABS(L86)</f>
        <v>0.2150829016603972</v>
      </c>
      <c r="AB86" s="53" t="str">
        <f t="shared" si="17"/>
        <v>0.0207319274738058+0.11017820780132i</v>
      </c>
      <c r="AC86" s="40">
        <f>20*LOG10('Passive Radiator'!C$31*50000*IMABS(AB86))</f>
        <v>104.799658602699</v>
      </c>
      <c r="AD86" s="40">
        <f t="shared" si="18"/>
        <v>173773.25261484817</v>
      </c>
      <c r="AE86" s="35">
        <f t="shared" si="19"/>
        <v>79.343418436772538</v>
      </c>
      <c r="AG86" s="77"/>
    </row>
    <row r="87" spans="2:34" s="11" customFormat="1" x14ac:dyDescent="0.25">
      <c r="B87" s="36">
        <v>60.3</v>
      </c>
      <c r="C87" s="29" t="str">
        <f t="shared" si="10"/>
        <v>378.876074022929i</v>
      </c>
      <c r="D87" s="30" t="str">
        <f>COMPLEX('Passive Radiator'!C$19,2*PI()*B87*'Passive Radiator'!C$20)</f>
        <v>6</v>
      </c>
      <c r="E87" s="31" t="str">
        <f>IMSUB(COMPLEX(1,0),IMDIV(COMPLEX('Passive Radiator'!C$41,0),IMSUM(COMPLEX('Passive Radiator'!C$41,0),IMPRODUCT(C87,COMPLEX('Passive Radiator'!C$42,0)))))</f>
        <v>0.994973987874243+0.0707159906093989i</v>
      </c>
      <c r="F87" s="31" t="str">
        <f>IMDIV(IMPRODUCT(C87,COMPLEX(('Passive Radiator'!C$42*'Passive Radiator'!C$14/'Passive Radiator'!C$24),0)),IMSUM(COMPLEX('Passive Radiator'!C$41,0),IMPRODUCT(C87,COMPLEX('Passive Radiator'!C$42,0))))</f>
        <v>0.497486993937124+0.0353579953046996i</v>
      </c>
      <c r="G87" s="42" t="str">
        <f>IMPRODUCT(F87,IMSUB(COMPLEX(1,0),IMDIV(IMPRODUCT(COMPLEX('Passive Radiator'!C$41,0),E87),IMSUM(COMPLEX('Passive Radiator'!C$25-(2*PI()*B87)^2*'Passive Radiator'!C$40,0),IMPRODUCT(C87,COMPLEX('Passive Radiator'!C$26,0)),IMPRODUCT(COMPLEX('Passive Radiator'!C$41,0),E87)))))</f>
        <v>0.647835477292968+0.0614402034106697i</v>
      </c>
      <c r="H87" s="44" t="str">
        <f>IMDIV(COMPLEX('Passive Radiator'!C$18,0),IMPRODUCT(D87,IMSUM(COMPLEX('Passive Radiator'!C$16-(2*PI()*B87)^2*'Passive Radiator'!C$15,0),IMPRODUCT(C87,IMSUM(COMPLEX('Passive Radiator'!C$17,0),IMDIV(COMPLEX('Passive Radiator'!C$18^2,0),D87))),IMPRODUCT(COMPLEX('Passive Radiator'!C$14*'Passive Radiator'!C$41/'Passive Radiator'!C$24,0),G87))))</f>
        <v>-0.0000434233375459828-0.000133059370083432i</v>
      </c>
      <c r="I87" s="39">
        <f t="shared" si="11"/>
        <v>-108.07386484057308</v>
      </c>
      <c r="J87" s="32" t="str">
        <f>IMPRODUCT(IMDIV(IMPRODUCT(COMPLEX(-'Passive Radiator'!C$41,0),F87),IMSUM(IMPRODUCT(COMPLEX('Passive Radiator'!C$41,0),E87),COMPLEX('Passive Radiator'!C$25-(2*PI()*B87)^2*'Passive Radiator'!C$40,0),IMPRODUCT(COMPLEX('Passive Radiator'!C$26,0),C87))),H87)</f>
        <v>-0.0000045604855882486-0.0000209204984376494i</v>
      </c>
      <c r="K87" s="39">
        <f t="shared" si="12"/>
        <v>-102.29759275773691</v>
      </c>
      <c r="L87" s="52" t="str">
        <f>IMSUM(IMPRODUCT(COMPLEX(-('Passive Radiator'!C$14/'Passive Radiator'!C$24),0),H87),IMDIV(IMPRODUCT(COMPLEX(-'Passive Radiator'!C$41,0),J87),IMSUM(COMPLEX('Passive Radiator'!C$41,0),IMPRODUCT(COMPLEX('Passive Radiator'!C$42,0),C87))),IMDIV(IMPRODUCT(COMPLEX('Passive Radiator'!C$42*'Passive Radiator'!C$14/'Passive Radiator'!C$24,0),C87,H87),IMSUM(COMPLEX('Passive Radiator'!C$41,0),IMPRODUCT(COMPLEX('Passive Radiator'!C$42,0),C87))))</f>
        <v>6.31617052010634E-06-1.41833573853098E-06i</v>
      </c>
      <c r="M87" s="40">
        <f t="shared" si="13"/>
        <v>-12.656182797057054</v>
      </c>
      <c r="N87" s="51" t="str">
        <f>IMPRODUCT(COMPLEX(('Passive Radiator'!C$10*'Passive Radiator'!C$14)/(2*PI()),0),C87,C87,H87)</f>
        <v>0.0267554462222883+0.0819850113287337i</v>
      </c>
      <c r="O87" s="40">
        <f t="shared" si="14"/>
        <v>71.926135159426948</v>
      </c>
      <c r="P87" s="38" t="str">
        <f>IMPRODUCT(COMPLEX(('Passive Radiator'!C$10*'Passive Radiator'!C$24)/(2*PI()),0),C87,C87,J87)</f>
        <v>0.00561991932447369+0.0257804813045182i</v>
      </c>
      <c r="Q87" s="35">
        <f t="shared" si="15"/>
        <v>77.702407242263106</v>
      </c>
      <c r="R87" s="53" t="str">
        <f>IMPRODUCT(COMPLEX(('Passive Radiator'!C$10*'Passive Radiator'!C$24)/(2*PI()),0),C87,C87,L87)</f>
        <v>-0.00778346254488409+0.00174782537326756i</v>
      </c>
      <c r="S87" s="45">
        <f t="shared" si="16"/>
        <v>167.34381720294292</v>
      </c>
      <c r="T87" s="50">
        <f>IMABS(IMDIV(D87,IMSUB(COMPLEX(1,0),IMPRODUCT(COMPLEX('Passive Radiator'!C$18,0),IMPRODUCT(C87,H87)))))</f>
        <v>17.425018366318046</v>
      </c>
      <c r="U87" s="33">
        <f>20*LOG10('Passive Radiator'!C$31*50000*IMABS(N87))</f>
        <v>102.52084301342528</v>
      </c>
      <c r="V87" s="34">
        <f>20*LOG10('Passive Radiator'!C$31*50000*IMABS(P87))</f>
        <v>92.234078386718679</v>
      </c>
      <c r="W87" s="34">
        <f>20*LOG10('Passive Radiator'!C$31*50000*IMABS(R87))</f>
        <v>81.843743411222334</v>
      </c>
      <c r="X87" s="40">
        <f>1000*'Passive Radiator'!C$31*IMABS(H87)</f>
        <v>4.338935042659366</v>
      </c>
      <c r="Y87" s="40">
        <f>1000*'Passive Radiator'!C$31*IMABS(J87)</f>
        <v>0.66376587560432931</v>
      </c>
      <c r="Z87" s="40">
        <f>'Passive Radiator'!C$31*IMABS(IMPRODUCT(C87,J87))</f>
        <v>0.25148500901936005</v>
      </c>
      <c r="AA87" s="40">
        <f>1000*'Passive Radiator'!C$31*IMABS(L87)</f>
        <v>0.20067726463232122</v>
      </c>
      <c r="AB87" s="53" t="str">
        <f t="shared" si="17"/>
        <v>0.0245919030018779+0.109513318006519i</v>
      </c>
      <c r="AC87" s="40">
        <f>20*LOG10('Passive Radiator'!C$31*50000*IMABS(AB87))</f>
        <v>104.80962535991729</v>
      </c>
      <c r="AD87" s="40">
        <f t="shared" si="18"/>
        <v>173972.76584283801</v>
      </c>
      <c r="AE87" s="35">
        <f t="shared" si="19"/>
        <v>77.343817202941253</v>
      </c>
      <c r="AG87" s="77"/>
    </row>
    <row r="88" spans="2:34" s="11" customFormat="1" x14ac:dyDescent="0.25">
      <c r="B88" s="36">
        <v>61.7</v>
      </c>
      <c r="C88" s="29" t="str">
        <f t="shared" si="10"/>
        <v>387.67253345298i</v>
      </c>
      <c r="D88" s="30" t="str">
        <f>COMPLEX('Passive Radiator'!C$19,2*PI()*B88*'Passive Radiator'!C$20)</f>
        <v>6</v>
      </c>
      <c r="E88" s="31" t="str">
        <f>IMSUB(COMPLEX(1,0),IMDIV(COMPLEX('Passive Radiator'!C$41,0),IMSUM(COMPLEX('Passive Radiator'!C$41,0),IMPRODUCT(C88,COMPLEX('Passive Radiator'!C$42,0)))))</f>
        <v>0.995198402284365+0.0691270017794189i</v>
      </c>
      <c r="F88" s="31" t="str">
        <f>IMDIV(IMPRODUCT(C88,COMPLEX(('Passive Radiator'!C$42*'Passive Radiator'!C$14/'Passive Radiator'!C$24),0)),IMSUM(COMPLEX('Passive Radiator'!C$41,0),IMPRODUCT(C88,COMPLEX('Passive Radiator'!C$42,0))))</f>
        <v>0.497599201142185+0.0345635008897096i</v>
      </c>
      <c r="G88" s="42" t="str">
        <f>IMPRODUCT(F88,IMSUB(COMPLEX(1,0),IMDIV(IMPRODUCT(COMPLEX('Passive Radiator'!C$41,0),E88),IMSUM(COMPLEX('Passive Radiator'!C$25-(2*PI()*B88)^2*'Passive Radiator'!C$40,0),IMPRODUCT(C88,COMPLEX('Passive Radiator'!C$26,0)),IMPRODUCT(COMPLEX('Passive Radiator'!C$41,0),E88)))))</f>
        <v>0.639302608580497+0.0583819377930019i</v>
      </c>
      <c r="H88" s="44" t="str">
        <f>IMDIV(COMPLEX('Passive Radiator'!C$18,0),IMPRODUCT(D88,IMSUM(COMPLEX('Passive Radiator'!C$16-(2*PI()*B88)^2*'Passive Radiator'!C$15,0),IMPRODUCT(C88,IMSUM(COMPLEX('Passive Radiator'!C$17,0),IMDIV(COMPLEX('Passive Radiator'!C$18^2,0),D88))),IMPRODUCT(COMPLEX('Passive Radiator'!C$14*'Passive Radiator'!C$41/'Passive Radiator'!C$24,0),G88))))</f>
        <v>-0.0000458853254398008-0.00012765972912645i</v>
      </c>
      <c r="I88" s="39">
        <f t="shared" si="11"/>
        <v>-109.77019356691936</v>
      </c>
      <c r="J88" s="32" t="str">
        <f>IMPRODUCT(IMDIV(IMPRODUCT(COMPLEX(-'Passive Radiator'!C$41,0),F88),IMSUM(IMPRODUCT(COMPLEX('Passive Radiator'!C$41,0),E88),COMPLEX('Passive Radiator'!C$25-(2*PI()*B88)^2*'Passive Radiator'!C$40,0),IMPRODUCT(COMPLEX('Passive Radiator'!C$26,0),C88))),H88)</f>
        <v>-4.79389459730423E-06-0.0000189423010879194i</v>
      </c>
      <c r="K88" s="39">
        <f t="shared" si="12"/>
        <v>-104.20214780428269</v>
      </c>
      <c r="L88" s="52" t="str">
        <f>IMSUM(IMPRODUCT(COMPLEX(-('Passive Radiator'!C$14/'Passive Radiator'!C$24),0),H88),IMDIV(IMPRODUCT(COMPLEX(-'Passive Radiator'!C$41,0),J88),IMSUM(COMPLEX('Passive Radiator'!C$41,0),IMPRODUCT(COMPLEX('Passive Radiator'!C$42,0),C88))),IMDIV(IMPRODUCT(COMPLEX('Passive Radiator'!C$42*'Passive Radiator'!C$14/'Passive Radiator'!C$24,0),C88,H88),IMSUM(COMPLEX('Passive Radiator'!C$41,0),IMPRODUCT(COMPLEX('Passive Radiator'!C$42,0),C88))))</f>
        <v>0.0000058549714325068-1.51990640551279E-06i</v>
      </c>
      <c r="M88" s="40">
        <f t="shared" si="13"/>
        <v>-14.552341946755956</v>
      </c>
      <c r="N88" s="51" t="str">
        <f>IMPRODUCT(COMPLEX(('Passive Radiator'!C$10*'Passive Radiator'!C$14)/(2*PI()),0),C88,C88,H88)</f>
        <v>0.0296004639374816+0.0823528474966082i</v>
      </c>
      <c r="O88" s="40">
        <f t="shared" si="14"/>
        <v>70.22980643308064</v>
      </c>
      <c r="P88" s="38" t="str">
        <f>IMPRODUCT(COMPLEX(('Passive Radiator'!C$10*'Passive Radiator'!C$24)/(2*PI()),0),C88,C88,J88)</f>
        <v>0.00618504948096137+0.0244392251715197i</v>
      </c>
      <c r="Q88" s="35">
        <f t="shared" si="15"/>
        <v>75.797852195717311</v>
      </c>
      <c r="R88" s="53" t="str">
        <f>IMPRODUCT(COMPLEX(('Passive Radiator'!C$10*'Passive Radiator'!C$24)/(2*PI()),0),C88,C88,L88)</f>
        <v>-0.00755404343684023+0.00196097267758308i</v>
      </c>
      <c r="S88" s="45">
        <f t="shared" si="16"/>
        <v>165.44765805324406</v>
      </c>
      <c r="T88" s="50">
        <f>IMABS(IMDIV(D88,IMSUB(COMPLEX(1,0),IMPRODUCT(COMPLEX('Passive Radiator'!C$18,0),IMPRODUCT(C88,H88)))))</f>
        <v>16.278678874004289</v>
      </c>
      <c r="U88" s="33">
        <f>20*LOG10('Passive Radiator'!C$31*50000*IMABS(N88))</f>
        <v>102.64788907052255</v>
      </c>
      <c r="V88" s="34">
        <f>20*LOG10('Passive Radiator'!C$31*50000*IMABS(P88))</f>
        <v>91.837998379121188</v>
      </c>
      <c r="W88" s="34">
        <f>20*LOG10('Passive Radiator'!C$31*50000*IMABS(R88))</f>
        <v>81.653447664856301</v>
      </c>
      <c r="X88" s="40">
        <f>1000*'Passive Radiator'!C$31*IMABS(H88)</f>
        <v>4.2053267672836281</v>
      </c>
      <c r="Y88" s="40">
        <f>1000*'Passive Radiator'!C$31*IMABS(J88)</f>
        <v>0.60572460761863767</v>
      </c>
      <c r="Z88" s="40">
        <f>'Passive Radiator'!C$31*IMABS(IMPRODUCT(C88,J88))</f>
        <v>0.23482279321032931</v>
      </c>
      <c r="AA88" s="40">
        <f>1000*'Passive Radiator'!C$31*IMABS(L88)</f>
        <v>0.18752003766175748</v>
      </c>
      <c r="AB88" s="53" t="str">
        <f t="shared" si="17"/>
        <v>0.0282314699816027+0.108753045345711i</v>
      </c>
      <c r="AC88" s="40">
        <f>20*LOG10('Passive Radiator'!C$31*50000*IMABS(AB88))</f>
        <v>104.81868665141307</v>
      </c>
      <c r="AD88" s="40">
        <f t="shared" si="18"/>
        <v>174154.3523665588</v>
      </c>
      <c r="AE88" s="35">
        <f t="shared" si="19"/>
        <v>75.447658053245064</v>
      </c>
      <c r="AG88" s="77"/>
    </row>
    <row r="89" spans="2:34" s="11" customFormat="1" x14ac:dyDescent="0.25">
      <c r="B89" s="36">
        <v>63.1</v>
      </c>
      <c r="C89" s="29" t="str">
        <f t="shared" si="10"/>
        <v>396.468992883032i</v>
      </c>
      <c r="D89" s="30" t="str">
        <f>COMPLEX('Passive Radiator'!C$19,2*PI()*B89*'Passive Radiator'!C$20)</f>
        <v>6</v>
      </c>
      <c r="E89" s="31" t="str">
        <f>IMSUB(COMPLEX(1,0),IMDIV(COMPLEX('Passive Radiator'!C$41,0),IMSUM(COMPLEX('Passive Radiator'!C$41,0),IMPRODUCT(C89,COMPLEX('Passive Radiator'!C$42,0)))))</f>
        <v>0.995408137260369+0.0676075257364978i</v>
      </c>
      <c r="F89" s="31" t="str">
        <f>IMDIV(IMPRODUCT(C89,COMPLEX(('Passive Radiator'!C$42*'Passive Radiator'!C$14/'Passive Radiator'!C$24),0)),IMSUM(COMPLEX('Passive Radiator'!C$41,0),IMPRODUCT(C89,COMPLEX('Passive Radiator'!C$42,0))))</f>
        <v>0.497704068630185+0.0338037628682489i</v>
      </c>
      <c r="G89" s="42" t="str">
        <f>IMPRODUCT(F89,IMSUB(COMPLEX(1,0),IMDIV(IMPRODUCT(COMPLEX('Passive Radiator'!C$41,0),E89),IMSUM(COMPLEX('Passive Radiator'!C$25-(2*PI()*B89)^2*'Passive Radiator'!C$40,0),IMPRODUCT(C89,COMPLEX('Passive Radiator'!C$26,0)),IMPRODUCT(COMPLEX('Passive Radiator'!C$41,0),E89)))))</f>
        <v>0.631534352911735+0.0556268825618099i</v>
      </c>
      <c r="H89" s="44" t="str">
        <f>IMDIV(COMPLEX('Passive Radiator'!C$18,0),IMPRODUCT(D89,IMSUM(COMPLEX('Passive Radiator'!C$16-(2*PI()*B89)^2*'Passive Radiator'!C$15,0),IMPRODUCT(C89,IMSUM(COMPLEX('Passive Radiator'!C$17,0),IMDIV(COMPLEX('Passive Radiator'!C$18^2,0),D89))),IMPRODUCT(COMPLEX('Passive Radiator'!C$14*'Passive Radiator'!C$41/'Passive Radiator'!C$24,0),G89))))</f>
        <v>-0.000047939580601046-0.000122408768908828i</v>
      </c>
      <c r="I89" s="39">
        <f t="shared" si="11"/>
        <v>-111.38705884179032</v>
      </c>
      <c r="J89" s="32" t="str">
        <f>IMPRODUCT(IMDIV(IMPRODUCT(COMPLEX(-'Passive Radiator'!C$41,0),F89),IMSUM(IMPRODUCT(COMPLEX('Passive Radiator'!C$41,0),E89),COMPLEX('Passive Radiator'!C$25-(2*PI()*B89)^2*'Passive Radiator'!C$40,0),IMPRODUCT(COMPLEX('Passive Radiator'!C$26,0),C89))),H89)</f>
        <v>-4.92813883795042E-06-0.0000171738723383044i</v>
      </c>
      <c r="K89" s="39">
        <f t="shared" si="12"/>
        <v>-106.01112867502178</v>
      </c>
      <c r="L89" s="52" t="str">
        <f>IMSUM(IMPRODUCT(COMPLEX(-('Passive Radiator'!C$14/'Passive Radiator'!C$24),0),H89),IMDIV(IMPRODUCT(COMPLEX(-'Passive Radiator'!C$41,0),J89),IMSUM(COMPLEX('Passive Radiator'!C$41,0),IMPRODUCT(COMPLEX('Passive Radiator'!C$42,0),C89))),IMDIV(IMPRODUCT(COMPLEX('Passive Radiator'!C$42*'Passive Radiator'!C$14/'Passive Radiator'!C$24,0),C89,H89),IMSUM(COMPLEX('Passive Radiator'!C$41,0),IMPRODUCT(COMPLEX('Passive Radiator'!C$42,0),C89))))</f>
        <v>5.43165533735895E-06-1.59381529099743E-06i</v>
      </c>
      <c r="M89" s="40">
        <f t="shared" si="13"/>
        <v>-16.353316509260335</v>
      </c>
      <c r="N89" s="51" t="str">
        <f>IMPRODUCT(COMPLEX(('Passive Radiator'!C$10*'Passive Radiator'!C$14)/(2*PI()),0),C89,C89,H89)</f>
        <v>0.032345012431652+0.0825896493556906i</v>
      </c>
      <c r="O89" s="40">
        <f t="shared" si="14"/>
        <v>68.612941158209665</v>
      </c>
      <c r="P89" s="38" t="str">
        <f>IMPRODUCT(COMPLEX(('Passive Radiator'!C$10*'Passive Radiator'!C$24)/(2*PI()),0),C89,C89,J89)</f>
        <v>0.00665006702102585+0.0231745504369281i</v>
      </c>
      <c r="Q89" s="35">
        <f t="shared" si="15"/>
        <v>73.988871324978234</v>
      </c>
      <c r="R89" s="53" t="str">
        <f>IMPRODUCT(COMPLEX(('Passive Radiator'!C$10*'Passive Radiator'!C$24)/(2*PI()),0),C89,C89,L89)</f>
        <v>-0.0073295159118472+0.0021507061494795i</v>
      </c>
      <c r="S89" s="45">
        <f t="shared" si="16"/>
        <v>163.64668349073969</v>
      </c>
      <c r="T89" s="50">
        <f>IMABS(IMDIV(D89,IMSUB(COMPLEX(1,0),IMPRODUCT(COMPLEX('Passive Radiator'!C$18,0),IMPRODUCT(C89,H89)))))</f>
        <v>15.309192717302942</v>
      </c>
      <c r="U89" s="33">
        <f>20*LOG10('Passive Radiator'!C$31*50000*IMABS(N89))</f>
        <v>102.76486347983541</v>
      </c>
      <c r="V89" s="34">
        <f>20*LOG10('Passive Radiator'!C$31*50000*IMABS(P89))</f>
        <v>91.450511522464936</v>
      </c>
      <c r="W89" s="34">
        <f>20*LOG10('Passive Radiator'!C$31*50000*IMABS(R89))</f>
        <v>81.466844613995022</v>
      </c>
      <c r="X89" s="40">
        <f>1000*'Passive Radiator'!C$31*IMABS(H89)</f>
        <v>4.0753046266891335</v>
      </c>
      <c r="Y89" s="40">
        <f>1000*'Passive Radiator'!C$31*IMABS(J89)</f>
        <v>0.55387591950007287</v>
      </c>
      <c r="Z89" s="40">
        <f>'Passive Radiator'!C$31*IMABS(IMPRODUCT(C89,J89))</f>
        <v>0.21959462798635729</v>
      </c>
      <c r="AA89" s="40">
        <f>1000*'Passive Radiator'!C$31*IMABS(L89)</f>
        <v>0.17548061128550863</v>
      </c>
      <c r="AB89" s="53" t="str">
        <f t="shared" si="17"/>
        <v>0.0316655635408307+0.107914905942098i</v>
      </c>
      <c r="AC89" s="40">
        <f>20*LOG10('Passive Radiator'!C$31*50000*IMABS(AB89))</f>
        <v>104.82696750476954</v>
      </c>
      <c r="AD89" s="40">
        <f t="shared" si="18"/>
        <v>174320.46480645298</v>
      </c>
      <c r="AE89" s="35">
        <f t="shared" si="19"/>
        <v>73.64668349074266</v>
      </c>
      <c r="AG89" s="77"/>
    </row>
    <row r="90" spans="2:34" s="11" customFormat="1" x14ac:dyDescent="0.25">
      <c r="B90" s="36">
        <v>64.599999999999994</v>
      </c>
      <c r="C90" s="29" t="str">
        <f t="shared" si="10"/>
        <v>405.893770843801i</v>
      </c>
      <c r="D90" s="30" t="str">
        <f>COMPLEX('Passive Radiator'!C$19,2*PI()*B90*'Passive Radiator'!C$20)</f>
        <v>6</v>
      </c>
      <c r="E90" s="31" t="str">
        <f>IMSUB(COMPLEX(1,0),IMDIV(COMPLEX('Passive Radiator'!C$41,0),IMSUM(COMPLEX('Passive Radiator'!C$41,0),IMPRODUCT(C90,COMPLEX('Passive Radiator'!C$42,0)))))</f>
        <v>0.995617982320409+0.0660516131570372i</v>
      </c>
      <c r="F90" s="31" t="str">
        <f>IMDIV(IMPRODUCT(C90,COMPLEX(('Passive Radiator'!C$42*'Passive Radiator'!C$14/'Passive Radiator'!C$24),0)),IMSUM(COMPLEX('Passive Radiator'!C$41,0),IMPRODUCT(C90,COMPLEX('Passive Radiator'!C$42,0))))</f>
        <v>0.497808991160207+0.0330258065785187i</v>
      </c>
      <c r="G90" s="42" t="str">
        <f>IMPRODUCT(F90,IMSUB(COMPLEX(1,0),IMDIV(IMPRODUCT(COMPLEX('Passive Radiator'!C$41,0),E90),IMSUM(COMPLEX('Passive Radiator'!C$25-(2*PI()*B90)^2*'Passive Radiator'!C$40,0),IMPRODUCT(C90,COMPLEX('Passive Radiator'!C$26,0)),IMPRODUCT(COMPLEX('Passive Radiator'!C$41,0),E90)))))</f>
        <v>0.623954410421416+0.0529633268524155i</v>
      </c>
      <c r="H90" s="44" t="str">
        <f>IMDIV(COMPLEX('Passive Radiator'!C$18,0),IMPRODUCT(D90,IMSUM(COMPLEX('Passive Radiator'!C$16-(2*PI()*B90)^2*'Passive Radiator'!C$15,0),IMPRODUCT(C90,IMSUM(COMPLEX('Passive Radiator'!C$17,0),IMDIV(COMPLEX('Passive Radiator'!C$18^2,0),D90))),IMPRODUCT(COMPLEX('Passive Radiator'!C$14*'Passive Radiator'!C$41/'Passive Radiator'!C$24,0),G90))))</f>
        <v>-0.0000497402726711221-0.000116967956973948i</v>
      </c>
      <c r="I90" s="39">
        <f t="shared" si="11"/>
        <v>-113.03747780955911</v>
      </c>
      <c r="J90" s="32" t="str">
        <f>IMPRODUCT(IMDIV(IMPRODUCT(COMPLEX(-'Passive Radiator'!C$41,0),F90),IMSUM(IMPRODUCT(COMPLEX('Passive Radiator'!C$41,0),E90),COMPLEX('Passive Radiator'!C$25-(2*PI()*B90)^2*'Passive Radiator'!C$40,0),IMPRODUCT(COMPLEX('Passive Radiator'!C$26,0),C90))),H90)</f>
        <v>-4.98712723555658E-06-0.0000154851179290227i</v>
      </c>
      <c r="K90" s="39">
        <f t="shared" si="12"/>
        <v>-107.85164028519331</v>
      </c>
      <c r="L90" s="52" t="str">
        <f>IMSUM(IMPRODUCT(COMPLEX(-('Passive Radiator'!C$14/'Passive Radiator'!C$24),0),H90),IMDIV(IMPRODUCT(COMPLEX(-'Passive Radiator'!C$41,0),J90),IMSUM(COMPLEX('Passive Radiator'!C$41,0),IMPRODUCT(COMPLEX('Passive Radiator'!C$42,0),C90))),IMDIV(IMPRODUCT(COMPLEX('Passive Radiator'!C$42*'Passive Radiator'!C$14/'Passive Radiator'!C$24,0),C90,H90),IMSUM(COMPLEX('Passive Radiator'!C$41,0),IMPRODUCT(COMPLEX('Passive Radiator'!C$42,0),C90))))</f>
        <v>5.01661319887779E-06-1.64798653508898E-06i</v>
      </c>
      <c r="M90" s="40">
        <f t="shared" si="13"/>
        <v>-18.185651819931319</v>
      </c>
      <c r="N90" s="51" t="str">
        <f>IMPRODUCT(COMPLEX(('Passive Radiator'!C$10*'Passive Radiator'!C$14)/(2*PI()),0),C90,C90,H90)</f>
        <v>0.0351744707277991+0.0827153885117169i</v>
      </c>
      <c r="O90" s="40">
        <f t="shared" si="14"/>
        <v>66.962522190440893</v>
      </c>
      <c r="P90" s="38" t="str">
        <f>IMPRODUCT(COMPLEX(('Passive Radiator'!C$10*'Passive Radiator'!C$24)/(2*PI()),0),C90,C90,J90)</f>
        <v>0.00705342176641257+0.0219009988510639i</v>
      </c>
      <c r="Q90" s="35">
        <f t="shared" si="15"/>
        <v>72.148359714806674</v>
      </c>
      <c r="R90" s="53" t="str">
        <f>IMPRODUCT(COMPLEX(('Passive Radiator'!C$10*'Passive Radiator'!C$24)/(2*PI()),0),C90,C90,L90)</f>
        <v>-0.00709512451945458+0.0023307895604661i</v>
      </c>
      <c r="S90" s="45">
        <f t="shared" si="16"/>
        <v>161.81434818006872</v>
      </c>
      <c r="T90" s="50">
        <f>IMABS(IMDIV(D90,IMSUB(COMPLEX(1,0),IMPRODUCT(COMPLEX('Passive Radiator'!C$18,0),IMPRODUCT(C90,H90)))))</f>
        <v>14.427883920031272</v>
      </c>
      <c r="U90" s="33">
        <f>20*LOG10('Passive Radiator'!C$31*50000*IMABS(N90))</f>
        <v>102.88025245131861</v>
      </c>
      <c r="V90" s="34">
        <f>20*LOG10('Passive Radiator'!C$31*50000*IMABS(P90))</f>
        <v>91.044510324957102</v>
      </c>
      <c r="W90" s="34">
        <f>20*LOG10('Passive Radiator'!C$31*50000*IMABS(R90))</f>
        <v>81.270902980087328</v>
      </c>
      <c r="X90" s="40">
        <f>1000*'Passive Radiator'!C$31*IMABS(H90)</f>
        <v>3.9402448368570586</v>
      </c>
      <c r="Y90" s="40">
        <f>1000*'Passive Radiator'!C$31*IMABS(J90)</f>
        <v>0.50431990149223238</v>
      </c>
      <c r="Z90" s="40">
        <f>'Passive Radiator'!C$31*IMABS(IMPRODUCT(C90,J90))</f>
        <v>0.20470030652825638</v>
      </c>
      <c r="AA90" s="40">
        <f>1000*'Passive Radiator'!C$31*IMABS(L90)</f>
        <v>0.16369135337676466</v>
      </c>
      <c r="AB90" s="53" t="str">
        <f t="shared" si="17"/>
        <v>0.0351327679747571+0.106947176923247i</v>
      </c>
      <c r="AC90" s="40">
        <f>20*LOG10('Passive Radiator'!C$31*50000*IMABS(AB90))</f>
        <v>104.83508904588098</v>
      </c>
      <c r="AD90" s="40">
        <f t="shared" si="18"/>
        <v>174483.53536910744</v>
      </c>
      <c r="AE90" s="35">
        <f t="shared" si="19"/>
        <v>71.814348180069899</v>
      </c>
      <c r="AG90" s="77"/>
    </row>
    <row r="91" spans="2:34" s="11" customFormat="1" x14ac:dyDescent="0.25">
      <c r="B91" s="36">
        <v>66.099999999999994</v>
      </c>
      <c r="C91" s="29" t="str">
        <f t="shared" si="10"/>
        <v>415.318548804571i</v>
      </c>
      <c r="D91" s="30" t="str">
        <f>COMPLEX('Passive Radiator'!C$19,2*PI()*B91*'Passive Radiator'!C$20)</f>
        <v>6</v>
      </c>
      <c r="E91" s="31" t="str">
        <f>IMSUB(COMPLEX(1,0),IMDIV(COMPLEX('Passive Radiator'!C$41,0),IMSUM(COMPLEX('Passive Radiator'!C$41,0),IMPRODUCT(C91,COMPLEX('Passive Radiator'!C$42,0)))))</f>
        <v>0.995813783897943+0.0645654063473918i</v>
      </c>
      <c r="F91" s="31" t="str">
        <f>IMDIV(IMPRODUCT(C91,COMPLEX(('Passive Radiator'!C$42*'Passive Radiator'!C$14/'Passive Radiator'!C$24),0)),IMSUM(COMPLEX('Passive Radiator'!C$41,0),IMPRODUCT(C91,COMPLEX('Passive Radiator'!C$42,0))))</f>
        <v>0.497906891948972+0.0322827031736959i</v>
      </c>
      <c r="G91" s="42" t="str">
        <f>IMPRODUCT(F91,IMSUB(COMPLEX(1,0),IMDIV(IMPRODUCT(COMPLEX('Passive Radiator'!C$41,0),E91),IMSUM(COMPLEX('Passive Radiator'!C$25-(2*PI()*B91)^2*'Passive Radiator'!C$40,0),IMPRODUCT(C91,COMPLEX('Passive Radiator'!C$26,0)),IMPRODUCT(COMPLEX('Passive Radiator'!C$41,0),E91)))))</f>
        <v>0.617049326054354+0.0505562279205044i</v>
      </c>
      <c r="H91" s="44" t="str">
        <f>IMDIV(COMPLEX('Passive Radiator'!C$18,0),IMPRODUCT(D91,IMSUM(COMPLEX('Passive Radiator'!C$16-(2*PI()*B91)^2*'Passive Radiator'!C$15,0),IMPRODUCT(C91,IMSUM(COMPLEX('Passive Radiator'!C$17,0),IMDIV(COMPLEX('Passive Radiator'!C$18^2,0),D91))),IMPRODUCT(COMPLEX('Passive Radiator'!C$14*'Passive Radiator'!C$41/'Passive Radiator'!C$24,0),G91))))</f>
        <v>-0.0000511767357386518-0.000111732614841242i</v>
      </c>
      <c r="I91" s="39">
        <f t="shared" si="11"/>
        <v>-114.60913534876263</v>
      </c>
      <c r="J91" s="32" t="str">
        <f>IMPRODUCT(IMDIV(IMPRODUCT(COMPLEX(-'Passive Radiator'!C$41,0),F91),IMSUM(IMPRODUCT(COMPLEX('Passive Radiator'!C$41,0),E91),COMPLEX('Passive Radiator'!C$25-(2*PI()*B91)^2*'Passive Radiator'!C$40,0),IMPRODUCT(COMPLEX('Passive Radiator'!C$26,0),C91))),H91)</f>
        <v>-4.97932027519002E-06-0.0000139843246161088i</v>
      </c>
      <c r="K91" s="39">
        <f t="shared" si="12"/>
        <v>-109.59900468425241</v>
      </c>
      <c r="L91" s="52" t="str">
        <f>IMSUM(IMPRODUCT(COMPLEX(-('Passive Radiator'!C$14/'Passive Radiator'!C$24),0),H91),IMDIV(IMPRODUCT(COMPLEX(-'Passive Radiator'!C$41,0),J91),IMSUM(COMPLEX('Passive Radiator'!C$41,0),IMPRODUCT(COMPLEX('Passive Radiator'!C$42,0),C91))),IMDIV(IMPRODUCT(COMPLEX('Passive Radiator'!C$42*'Passive Radiator'!C$14/'Passive Radiator'!C$24,0),C91,H91),IMSUM(COMPLEX('Passive Radiator'!C$41,0),IMPRODUCT(COMPLEX('Passive Radiator'!C$42,0),C91))))</f>
        <v>0.0000046378973893868-0.0000016812053655799i</v>
      </c>
      <c r="M91" s="40">
        <f t="shared" si="13"/>
        <v>-19.925226466027059</v>
      </c>
      <c r="N91" s="51" t="str">
        <f>IMPRODUCT(COMPLEX(('Passive Radiator'!C$10*'Passive Radiator'!C$14)/(2*PI()),0),C91,C91,H91)</f>
        <v>0.037890459667466+0.0827250912954403i</v>
      </c>
      <c r="O91" s="40">
        <f t="shared" si="14"/>
        <v>65.390864651237351</v>
      </c>
      <c r="P91" s="38" t="str">
        <f>IMPRODUCT(COMPLEX(('Passive Radiator'!C$10*'Passive Radiator'!C$24)/(2*PI()),0),C91,C91,J91)</f>
        <v>0.00737322266984641+0.02070755315655i</v>
      </c>
      <c r="Q91" s="35">
        <f t="shared" si="15"/>
        <v>70.400995315747579</v>
      </c>
      <c r="R91" s="53" t="str">
        <f>IMPRODUCT(COMPLEX(('Passive Radiator'!C$10*'Passive Radiator'!C$24)/(2*PI()),0),C91,C91,L91)</f>
        <v>-0.00686765427446686+0.00248947664120442i</v>
      </c>
      <c r="S91" s="45">
        <f t="shared" si="16"/>
        <v>160.07477353397297</v>
      </c>
      <c r="T91" s="50">
        <f>IMABS(IMDIV(D91,IMSUB(COMPLEX(1,0),IMPRODUCT(COMPLEX('Passive Radiator'!C$18,0),IMPRODUCT(C91,H91)))))</f>
        <v>13.677425394186022</v>
      </c>
      <c r="U91" s="33">
        <f>20*LOG10('Passive Radiator'!C$31*50000*IMABS(N91))</f>
        <v>102.98647975779923</v>
      </c>
      <c r="V91" s="34">
        <f>20*LOG10('Passive Radiator'!C$31*50000*IMABS(P91))</f>
        <v>90.647608139761189</v>
      </c>
      <c r="W91" s="34">
        <f>20*LOG10('Passive Radiator'!C$31*50000*IMABS(R91))</f>
        <v>81.078968717480038</v>
      </c>
      <c r="X91" s="40">
        <f>1000*'Passive Radiator'!C$31*IMABS(H91)</f>
        <v>3.8097518706105058</v>
      </c>
      <c r="Y91" s="40">
        <f>1000*'Passive Radiator'!C$31*IMABS(J91)</f>
        <v>0.46017509898095477</v>
      </c>
      <c r="Z91" s="40">
        <f>'Passive Radiator'!C$31*IMABS(IMPRODUCT(C91,J91))</f>
        <v>0.19111925430477014</v>
      </c>
      <c r="AA91" s="40">
        <f>1000*'Passive Radiator'!C$31*IMABS(L91)</f>
        <v>0.15292945586897852</v>
      </c>
      <c r="AB91" s="53" t="str">
        <f t="shared" si="17"/>
        <v>0.0383960280628456+0.105922121093195i</v>
      </c>
      <c r="AC91" s="40">
        <f>20*LOG10('Passive Radiator'!C$31*50000*IMABS(AB91))</f>
        <v>104.8425336130849</v>
      </c>
      <c r="AD91" s="40">
        <f t="shared" si="18"/>
        <v>174633.14712760627</v>
      </c>
      <c r="AE91" s="35">
        <f t="shared" si="19"/>
        <v>70.074773533971864</v>
      </c>
      <c r="AG91" s="77"/>
    </row>
    <row r="92" spans="2:34" s="11" customFormat="1" x14ac:dyDescent="0.25">
      <c r="B92" s="36">
        <v>67.599999999999994</v>
      </c>
      <c r="C92" s="29" t="str">
        <f t="shared" si="10"/>
        <v>424.74332676534i</v>
      </c>
      <c r="D92" s="30" t="str">
        <f>COMPLEX('Passive Radiator'!C$19,2*PI()*B92*'Passive Radiator'!C$20)</f>
        <v>6</v>
      </c>
      <c r="E92" s="31" t="str">
        <f>IMSUB(COMPLEX(1,0),IMDIV(COMPLEX('Passive Radiator'!C$41,0),IMSUM(COMPLEX('Passive Radiator'!C$41,0),IMPRODUCT(C92,COMPLEX('Passive Radiator'!C$42,0)))))</f>
        <v>0.995996766098694+0.0631443427366036i</v>
      </c>
      <c r="F92" s="31" t="str">
        <f>IMDIV(IMPRODUCT(C92,COMPLEX(('Passive Radiator'!C$42*'Passive Radiator'!C$14/'Passive Radiator'!C$24),0)),IMSUM(COMPLEX('Passive Radiator'!C$41,0),IMPRODUCT(C92,COMPLEX('Passive Radiator'!C$42,0))))</f>
        <v>0.497998383049347+0.0315721713683018i</v>
      </c>
      <c r="G92" s="42" t="str">
        <f>IMPRODUCT(F92,IMSUB(COMPLEX(1,0),IMDIV(IMPRODUCT(COMPLEX('Passive Radiator'!C$41,0),E92),IMSUM(COMPLEX('Passive Radiator'!C$25-(2*PI()*B92)^2*'Passive Radiator'!C$40,0),IMPRODUCT(C92,COMPLEX('Passive Radiator'!C$26,0)),IMPRODUCT(COMPLEX('Passive Radiator'!C$41,0),E92)))))</f>
        <v>0.610737794197531+0.048370405183597i</v>
      </c>
      <c r="H92" s="44" t="str">
        <f>IMDIV(COMPLEX('Passive Radiator'!C$18,0),IMPRODUCT(D92,IMSUM(COMPLEX('Passive Radiator'!C$16-(2*PI()*B92)^2*'Passive Radiator'!C$15,0),IMPRODUCT(C92,IMSUM(COMPLEX('Passive Radiator'!C$17,0),IMDIV(COMPLEX('Passive Radiator'!C$18^2,0),D92))),IMPRODUCT(COMPLEX('Passive Radiator'!C$14*'Passive Radiator'!C$41/'Passive Radiator'!C$24,0),G92))))</f>
        <v>-0.0000522946689855033-0.000106710857388767i</v>
      </c>
      <c r="I92" s="39">
        <f t="shared" si="11"/>
        <v>-116.10760280945721</v>
      </c>
      <c r="J92" s="32" t="str">
        <f>IMPRODUCT(IMDIV(IMPRODUCT(COMPLEX(-'Passive Radiator'!C$41,0),F92),IMSUM(IMPRODUCT(COMPLEX('Passive Radiator'!C$41,0),E92),COMPLEX('Passive Radiator'!C$25-(2*PI()*B92)^2*'Passive Radiator'!C$40,0),IMPRODUCT(COMPLEX('Passive Radiator'!C$26,0),C92))),H92)</f>
        <v>-4.92152140896578E-06-0.000012648847361978i</v>
      </c>
      <c r="K92" s="39">
        <f t="shared" si="12"/>
        <v>-111.26044070502907</v>
      </c>
      <c r="L92" s="52" t="str">
        <f>IMSUM(IMPRODUCT(COMPLEX(-('Passive Radiator'!C$14/'Passive Radiator'!C$24),0),H92),IMDIV(IMPRODUCT(COMPLEX(-'Passive Radiator'!C$41,0),J92),IMSUM(COMPLEX('Passive Radiator'!C$41,0),IMPRODUCT(COMPLEX('Passive Radiator'!C$42,0),C92))),IMDIV(IMPRODUCT(COMPLEX('Passive Radiator'!C$42*'Passive Radiator'!C$14/'Passive Radiator'!C$24,0),C92,H92),IMSUM(COMPLEX('Passive Radiator'!C$41,0),IMPRODUCT(COMPLEX('Passive Radiator'!C$42,0),C92))))</f>
        <v>4.29217252660479E-06-1.69759192995245E-06i</v>
      </c>
      <c r="M92" s="40">
        <f t="shared" si="13"/>
        <v>-21.579232192561342</v>
      </c>
      <c r="N92" s="51" t="str">
        <f>IMPRODUCT(COMPLEX(('Passive Radiator'!C$10*'Passive Radiator'!C$14)/(2*PI()),0),C92,C92,H92)</f>
        <v>0.0404953525113824+0.0826335431618831i</v>
      </c>
      <c r="O92" s="40">
        <f t="shared" si="14"/>
        <v>63.892397190542802</v>
      </c>
      <c r="P92" s="38" t="str">
        <f>IMPRODUCT(COMPLEX(('Passive Radiator'!C$10*'Passive Radiator'!C$24)/(2*PI()),0),C92,C92,J92)</f>
        <v>0.00762214383281144+0.0195897418502816i</v>
      </c>
      <c r="Q92" s="35">
        <f t="shared" si="15"/>
        <v>68.739559294970931</v>
      </c>
      <c r="R92" s="53" t="str">
        <f>IMPRODUCT(COMPLEX(('Passive Radiator'!C$10*'Passive Radiator'!C$24)/(2*PI()),0),C92,C92,L92)</f>
        <v>-0.00664744773708062+0.00262912396072186i</v>
      </c>
      <c r="S92" s="45">
        <f t="shared" si="16"/>
        <v>158.42076780743866</v>
      </c>
      <c r="T92" s="50">
        <f>IMABS(IMDIV(D92,IMSUB(COMPLEX(1,0),IMPRODUCT(COMPLEX('Passive Radiator'!C$18,0),IMPRODUCT(C92,H92)))))</f>
        <v>13.032505247738362</v>
      </c>
      <c r="U92" s="33">
        <f>20*LOG10('Passive Radiator'!C$31*50000*IMABS(N92))</f>
        <v>103.08453273591081</v>
      </c>
      <c r="V92" s="34">
        <f>20*LOG10('Passive Radiator'!C$31*50000*IMABS(P92))</f>
        <v>90.259432314451459</v>
      </c>
      <c r="W92" s="34">
        <f>20*LOG10('Passive Radiator'!C$31*50000*IMABS(R92))</f>
        <v>80.890915563400526</v>
      </c>
      <c r="X92" s="40">
        <f>1000*'Passive Radiator'!C$31*IMABS(H92)</f>
        <v>3.6839087731484494</v>
      </c>
      <c r="Y92" s="40">
        <f>1000*'Passive Radiator'!C$31*IMABS(J92)</f>
        <v>0.42074973413594785</v>
      </c>
      <c r="Z92" s="40">
        <f>'Passive Radiator'!C$31*IMABS(IMPRODUCT(C92,J92))</f>
        <v>0.17871064181253485</v>
      </c>
      <c r="AA92" s="40">
        <f>1000*'Passive Radiator'!C$31*IMABS(L92)</f>
        <v>0.14308628651197916</v>
      </c>
      <c r="AB92" s="53" t="str">
        <f t="shared" si="17"/>
        <v>0.0414700486071132+0.104852408972887i</v>
      </c>
      <c r="AC92" s="40">
        <f>20*LOG10('Passive Radiator'!C$31*50000*IMABS(AB92))</f>
        <v>104.84938518812511</v>
      </c>
      <c r="AD92" s="40">
        <f t="shared" si="18"/>
        <v>174770.955020686</v>
      </c>
      <c r="AE92" s="35">
        <f t="shared" si="19"/>
        <v>68.42076780744199</v>
      </c>
      <c r="AG92" s="77"/>
    </row>
    <row r="93" spans="2:34" s="11" customFormat="1" x14ac:dyDescent="0.25">
      <c r="B93" s="36">
        <v>69.2</v>
      </c>
      <c r="C93" s="29" t="str">
        <f t="shared" si="10"/>
        <v>434.796423256827i</v>
      </c>
      <c r="D93" s="30" t="str">
        <f>COMPLEX('Passive Radiator'!C$19,2*PI()*B93*'Passive Radiator'!C$20)</f>
        <v>6</v>
      </c>
      <c r="E93" s="31" t="str">
        <f>IMSUB(COMPLEX(1,0),IMDIV(COMPLEX('Passive Radiator'!C$41,0),IMSUM(COMPLEX('Passive Radiator'!C$41,0),IMPRODUCT(C93,COMPLEX('Passive Radiator'!C$42,0)))))</f>
        <v>0.996179047458608+0.0616956470350087i</v>
      </c>
      <c r="F93" s="31" t="str">
        <f>IMDIV(IMPRODUCT(C93,COMPLEX(('Passive Radiator'!C$42*'Passive Radiator'!C$14/'Passive Radiator'!C$24),0)),IMSUM(COMPLEX('Passive Radiator'!C$41,0),IMPRODUCT(C93,COMPLEX('Passive Radiator'!C$42,0))))</f>
        <v>0.498089523729306+0.0308478235175045i</v>
      </c>
      <c r="G93" s="42" t="str">
        <f>IMPRODUCT(F93,IMSUB(COMPLEX(1,0),IMDIV(IMPRODUCT(COMPLEX('Passive Radiator'!C$41,0),E93),IMSUM(COMPLEX('Passive Radiator'!C$25-(2*PI()*B93)^2*'Passive Radiator'!C$40,0),IMPRODUCT(C93,COMPLEX('Passive Radiator'!C$26,0)),IMPRODUCT(COMPLEX('Passive Radiator'!C$41,0),E93)))))</f>
        <v>0.604582136862488+0.0462500480998813i</v>
      </c>
      <c r="H93" s="44" t="str">
        <f>IMDIV(COMPLEX('Passive Radiator'!C$18,0),IMPRODUCT(D93,IMSUM(COMPLEX('Passive Radiator'!C$16-(2*PI()*B93)^2*'Passive Radiator'!C$15,0),IMPRODUCT(C93,IMSUM(COMPLEX('Passive Radiator'!C$17,0),IMDIV(COMPLEX('Passive Radiator'!C$18^2,0),D93))),IMPRODUCT(COMPLEX('Passive Radiator'!C$14*'Passive Radiator'!C$41/'Passive Radiator'!C$24,0),G93))))</f>
        <v>-0.0000531817760418917-0.000101593495066643i</v>
      </c>
      <c r="I93" s="39">
        <f t="shared" si="11"/>
        <v>-117.63098681028798</v>
      </c>
      <c r="J93" s="32" t="str">
        <f>IMPRODUCT(IMDIV(IMPRODUCT(COMPLEX(-'Passive Radiator'!C$41,0),F93),IMSUM(IMPRODUCT(COMPLEX('Passive Radiator'!C$41,0),E93),COMPLEX('Passive Radiator'!C$25-(2*PI()*B93)^2*'Passive Radiator'!C$40,0),IMPRODUCT(COMPLEX('Passive Radiator'!C$26,0),C93))),H93)</f>
        <v>-4.81947304432993E-06-0.0000113842325296448i</v>
      </c>
      <c r="K93" s="39">
        <f t="shared" si="12"/>
        <v>-112.94519151424741</v>
      </c>
      <c r="L93" s="52" t="str">
        <f>IMSUM(IMPRODUCT(COMPLEX(-('Passive Radiator'!C$14/'Passive Radiator'!C$24),0),H93),IMDIV(IMPRODUCT(COMPLEX(-'Passive Radiator'!C$41,0),J93),IMSUM(COMPLEX('Passive Radiator'!C$41,0),IMPRODUCT(COMPLEX('Passive Radiator'!C$42,0),C93))),IMDIV(IMPRODUCT(COMPLEX('Passive Radiator'!C$42*'Passive Radiator'!C$14/'Passive Radiator'!C$24,0),C93,H93),IMSUM(COMPLEX('Passive Radiator'!C$41,0),IMPRODUCT(COMPLEX('Passive Radiator'!C$42,0),C93))))</f>
        <v>3.95631329719413E-06-1.70029197572757E-06i</v>
      </c>
      <c r="M93" s="40">
        <f t="shared" si="13"/>
        <v>-23.256425894853777</v>
      </c>
      <c r="N93" s="51" t="str">
        <f>IMPRODUCT(COMPLEX(('Passive Radiator'!C$10*'Passive Radiator'!C$14)/(2*PI()),0),C93,C93,H93)</f>
        <v>0.0431548289264449+0.082438952324328i</v>
      </c>
      <c r="O93" s="40">
        <f t="shared" si="14"/>
        <v>62.369013189712</v>
      </c>
      <c r="P93" s="38" t="str">
        <f>IMPRODUCT(COMPLEX(('Passive Radiator'!C$10*'Passive Radiator'!C$24)/(2*PI()),0),C93,C93,J93)</f>
        <v>0.00782160921364643+0.0184756750842131i</v>
      </c>
      <c r="Q93" s="35">
        <f t="shared" si="15"/>
        <v>67.054808485752574</v>
      </c>
      <c r="R93" s="53" t="str">
        <f>IMPRODUCT(COMPLEX(('Passive Radiator'!C$10*'Passive Radiator'!C$24)/(2*PI()),0),C93,C93,L93)</f>
        <v>-0.00642077178412933+0.00275943433253269i</v>
      </c>
      <c r="S93" s="45">
        <f t="shared" si="16"/>
        <v>156.74357410514625</v>
      </c>
      <c r="T93" s="50">
        <f>IMABS(IMDIV(D93,IMSUB(COMPLEX(1,0),IMPRODUCT(COMPLEX('Passive Radiator'!C$18,0),IMPRODUCT(C93,H93)))))</f>
        <v>12.438956298137459</v>
      </c>
      <c r="U93" s="33">
        <f>20*LOG10('Passive Radiator'!C$31*50000*IMABS(N93))</f>
        <v>103.18107066806266</v>
      </c>
      <c r="V93" s="34">
        <f>20*LOG10('Passive Radiator'!C$31*50000*IMABS(P93))</f>
        <v>89.854596433806705</v>
      </c>
      <c r="W93" s="34">
        <f>20*LOG10('Passive Radiator'!C$31*50000*IMABS(R93))</f>
        <v>80.694460598411993</v>
      </c>
      <c r="X93" s="40">
        <f>1000*'Passive Radiator'!C$31*IMABS(H93)</f>
        <v>3.5548146928715889</v>
      </c>
      <c r="Y93" s="40">
        <f>1000*'Passive Radiator'!C$31*IMABS(J93)</f>
        <v>0.38323331790985748</v>
      </c>
      <c r="Z93" s="40">
        <f>'Passive Radiator'!C$31*IMABS(IMPRODUCT(C93,J93))</f>
        <v>0.1666284759000525</v>
      </c>
      <c r="AA93" s="40">
        <f>1000*'Passive Radiator'!C$31*IMABS(L93)</f>
        <v>0.13349237733914165</v>
      </c>
      <c r="AB93" s="53" t="str">
        <f t="shared" si="17"/>
        <v>0.044555666355962+0.103674061741074i</v>
      </c>
      <c r="AC93" s="40">
        <f>20*LOG10('Passive Radiator'!C$31*50000*IMABS(AB93))</f>
        <v>104.856118193439</v>
      </c>
      <c r="AD93" s="40">
        <f t="shared" si="18"/>
        <v>174906.4840243606</v>
      </c>
      <c r="AE93" s="35">
        <f t="shared" si="19"/>
        <v>66.743574105145669</v>
      </c>
      <c r="AG93" s="77"/>
    </row>
    <row r="94" spans="2:34" s="11" customFormat="1" x14ac:dyDescent="0.25">
      <c r="B94" s="36">
        <v>70.8</v>
      </c>
      <c r="C94" s="29" t="str">
        <f t="shared" si="10"/>
        <v>444.849519748315i</v>
      </c>
      <c r="D94" s="30" t="str">
        <f>COMPLEX('Passive Radiator'!C$19,2*PI()*B94*'Passive Radiator'!C$20)</f>
        <v>6</v>
      </c>
      <c r="E94" s="31" t="str">
        <f>IMSUB(COMPLEX(1,0),IMDIV(COMPLEX('Passive Radiator'!C$41,0),IMSUM(COMPLEX('Passive Radiator'!C$41,0),IMPRODUCT(C94,COMPLEX('Passive Radiator'!C$42,0)))))</f>
        <v>0.99634917111581+0.0603116931668164i</v>
      </c>
      <c r="F94" s="31" t="str">
        <f>IMDIV(IMPRODUCT(C94,COMPLEX(('Passive Radiator'!C$42*'Passive Radiator'!C$14/'Passive Radiator'!C$24),0)),IMSUM(COMPLEX('Passive Radiator'!C$41,0),IMPRODUCT(C94,COMPLEX('Passive Radiator'!C$42,0))))</f>
        <v>0.498174585557905+0.0301558465834082i</v>
      </c>
      <c r="G94" s="42" t="str">
        <f>IMPRODUCT(F94,IMSUB(COMPLEX(1,0),IMDIV(IMPRODUCT(COMPLEX('Passive Radiator'!C$41,0),E94),IMSUM(COMPLEX('Passive Radiator'!C$25-(2*PI()*B94)^2*'Passive Radiator'!C$40,0),IMPRODUCT(C94,COMPLEX('Passive Radiator'!C$26,0)),IMPRODUCT(COMPLEX('Passive Radiator'!C$41,0),E94)))))</f>
        <v>0.598952167779269+0.0443190751250578i</v>
      </c>
      <c r="H94" s="44" t="str">
        <f>IMDIV(COMPLEX('Passive Radiator'!C$18,0),IMPRODUCT(D94,IMSUM(COMPLEX('Passive Radiator'!C$16-(2*PI()*B94)^2*'Passive Radiator'!C$15,0),IMPRODUCT(C94,IMSUM(COMPLEX('Passive Radiator'!C$17,0),IMDIV(COMPLEX('Passive Radiator'!C$18^2,0),D94))),IMPRODUCT(COMPLEX('Passive Radiator'!C$14*'Passive Radiator'!C$41/'Passive Radiator'!C$24,0),G94))))</f>
        <v>-0.0000537962732209544-0.0000967226775460257i</v>
      </c>
      <c r="I94" s="39">
        <f t="shared" si="11"/>
        <v>-119.08241370910902</v>
      </c>
      <c r="J94" s="32" t="str">
        <f>IMPRODUCT(IMDIV(IMPRODUCT(COMPLEX(-'Passive Radiator'!C$41,0),F94),IMSUM(IMPRODUCT(COMPLEX('Passive Radiator'!C$41,0),E94),COMPLEX('Passive Radiator'!C$25-(2*PI()*B94)^2*'Passive Radiator'!C$40,0),IMPRODUCT(COMPLEX('Passive Radiator'!C$26,0),C94))),H94)</f>
        <v>-4.68771558163216E-06-0.0000102641551115228i</v>
      </c>
      <c r="K94" s="39">
        <f t="shared" si="12"/>
        <v>-114.54653074533459</v>
      </c>
      <c r="L94" s="52" t="str">
        <f>IMSUM(IMPRODUCT(COMPLEX(-('Passive Radiator'!C$14/'Passive Radiator'!C$24),0),H94),IMDIV(IMPRODUCT(COMPLEX(-'Passive Radiator'!C$41,0),J94),IMSUM(COMPLEX('Passive Radiator'!C$41,0),IMPRODUCT(COMPLEX('Passive Radiator'!C$42,0),C94))),IMDIV(IMPRODUCT(COMPLEX('Passive Radiator'!C$42*'Passive Radiator'!C$14/'Passive Radiator'!C$24,0),C94,H94),IMSUM(COMPLEX('Passive Radiator'!C$41,0),IMPRODUCT(COMPLEX('Passive Radiator'!C$42,0),C94))))</f>
        <v>3.65111734043187E-06-1.69096457939915E-06i</v>
      </c>
      <c r="M94" s="40">
        <f t="shared" si="13"/>
        <v>-24.850561977998215</v>
      </c>
      <c r="N94" s="51" t="str">
        <f>IMPRODUCT(COMPLEX(('Passive Radiator'!C$10*'Passive Radiator'!C$14)/(2*PI()),0),C94,C94,H94)</f>
        <v>0.0456954627396282+0.0821578753183952i</v>
      </c>
      <c r="O94" s="40">
        <f t="shared" si="14"/>
        <v>60.917586290890995</v>
      </c>
      <c r="P94" s="38" t="str">
        <f>IMPRODUCT(COMPLEX(('Passive Radiator'!C$10*'Passive Radiator'!C$24)/(2*PI()),0),C94,C94,J94)</f>
        <v>0.00796364951953624+0.0174370932917956i</v>
      </c>
      <c r="Q94" s="35">
        <f t="shared" si="15"/>
        <v>65.453469254665379</v>
      </c>
      <c r="R94" s="53" t="str">
        <f>IMPRODUCT(COMPLEX(('Passive Radiator'!C$10*'Passive Radiator'!C$24)/(2*PI()),0),C94,C94,L94)</f>
        <v>-0.00620264142471225+0.00287266772605607i</v>
      </c>
      <c r="S94" s="45">
        <f t="shared" si="16"/>
        <v>155.14943802200176</v>
      </c>
      <c r="T94" s="50">
        <f>IMABS(IMDIV(D94,IMSUB(COMPLEX(1,0),IMPRODUCT(COMPLEX('Passive Radiator'!C$18,0),IMPRODUCT(C94,H94)))))</f>
        <v>11.924908427939883</v>
      </c>
      <c r="U94" s="33">
        <f>20*LOG10('Passive Radiator'!C$31*50000*IMABS(N94))</f>
        <v>103.27016990221283</v>
      </c>
      <c r="V94" s="34">
        <f>20*LOG10('Passive Radiator'!C$31*50000*IMABS(P94))</f>
        <v>89.458875739204743</v>
      </c>
      <c r="W94" s="34">
        <f>20*LOG10('Passive Radiator'!C$31*50000*IMABS(R94))</f>
        <v>80.502125252181699</v>
      </c>
      <c r="X94" s="40">
        <f>1000*'Passive Radiator'!C$31*IMABS(H94)</f>
        <v>3.4309753809863941</v>
      </c>
      <c r="Y94" s="40">
        <f>1000*'Passive Radiator'!C$31*IMABS(J94)</f>
        <v>0.34980249110619149</v>
      </c>
      <c r="Z94" s="40">
        <f>'Passive Radiator'!C$31*IMABS(IMPRODUCT(C94,J94))</f>
        <v>0.15560947017535351</v>
      </c>
      <c r="AA94" s="40">
        <f>1000*'Passive Radiator'!C$31*IMABS(L94)</f>
        <v>0.12473415049509029</v>
      </c>
      <c r="AB94" s="53" t="str">
        <f t="shared" si="17"/>
        <v>0.0474564708344522+0.102467636336247i</v>
      </c>
      <c r="AC94" s="40">
        <f>20*LOG10('Passive Radiator'!C$31*50000*IMABS(AB94))</f>
        <v>104.86232611186919</v>
      </c>
      <c r="AD94" s="40">
        <f t="shared" si="18"/>
        <v>175031.53664913529</v>
      </c>
      <c r="AE94" s="35">
        <f t="shared" si="19"/>
        <v>65.149438021999174</v>
      </c>
      <c r="AG94" s="77"/>
    </row>
    <row r="95" spans="2:34" x14ac:dyDescent="0.25">
      <c r="B95" s="36">
        <v>72.400000000000006</v>
      </c>
      <c r="C95" s="29" t="str">
        <f t="shared" si="10"/>
        <v>454.902616239802i</v>
      </c>
      <c r="D95" s="30" t="str">
        <f>COMPLEX('Passive Radiator'!C$19,2*PI()*B95*'Passive Radiator'!C$20)</f>
        <v>6</v>
      </c>
      <c r="E95" s="31" t="str">
        <f>IMSUB(COMPLEX(1,0),IMDIV(COMPLEX('Passive Radiator'!C$41,0),IMSUM(COMPLEX('Passive Radiator'!C$41,0),IMPRODUCT(C95,COMPLEX('Passive Radiator'!C$42,0)))))</f>
        <v>0.996508193485189+0.0589882513902046i</v>
      </c>
      <c r="F95" s="31" t="str">
        <f>IMDIV(IMPRODUCT(C95,COMPLEX(('Passive Radiator'!C$42*'Passive Radiator'!C$14/'Passive Radiator'!C$24),0)),IMSUM(COMPLEX('Passive Radiator'!C$41,0),IMPRODUCT(C95,COMPLEX('Passive Radiator'!C$42,0))))</f>
        <v>0.498254096742595+0.0294941256951023i</v>
      </c>
      <c r="G95" s="42" t="str">
        <f>IMPRODUCT(F95,IMSUB(COMPLEX(1,0),IMDIV(IMPRODUCT(COMPLEX('Passive Radiator'!C$41,0),E95),IMSUM(COMPLEX('Passive Radiator'!C$25-(2*PI()*B95)^2*'Passive Radiator'!C$40,0),IMPRODUCT(C95,COMPLEX('Passive Radiator'!C$26,0)),IMPRODUCT(COMPLEX('Passive Radiator'!C$41,0),E95)))))</f>
        <v>0.593787296559689+0.0425531273511201i</v>
      </c>
      <c r="H95" s="44" t="str">
        <f>IMDIV(COMPLEX('Passive Radiator'!C$18,0),IMPRODUCT(D95,IMSUM(COMPLEX('Passive Radiator'!C$16-(2*PI()*B95)^2*'Passive Radiator'!C$15,0),IMPRODUCT(C95,IMSUM(COMPLEX('Passive Radiator'!C$17,0),IMDIV(COMPLEX('Passive Radiator'!C$18^2,0),D95))),IMPRODUCT(COMPLEX('Passive Radiator'!C$14*'Passive Radiator'!C$41/'Passive Radiator'!C$24,0),G95))))</f>
        <v>-0.0000541763768958089-0.0000920947554821612i</v>
      </c>
      <c r="I95" s="39">
        <f t="shared" si="11"/>
        <v>-120.46692750625283</v>
      </c>
      <c r="J95" s="32" t="str">
        <f>IMPRODUCT(IMDIV(IMPRODUCT(COMPLEX(-'Passive Radiator'!C$41,0),F95),IMSUM(IMPRODUCT(COMPLEX('Passive Radiator'!C$41,0),E95),COMPLEX('Passive Radiator'!C$25-(2*PI()*B95)^2*'Passive Radiator'!C$40,0),IMPRODUCT(COMPLEX('Passive Radiator'!C$26,0),C95))),H95)</f>
        <v>-4.53566034689468E-06-9.27041589905127E-06i</v>
      </c>
      <c r="K95" s="39">
        <f t="shared" si="12"/>
        <v>-116.0707372282281</v>
      </c>
      <c r="L95" s="52" t="str">
        <f>IMSUM(IMPRODUCT(COMPLEX(-('Passive Radiator'!C$14/'Passive Radiator'!C$24),0),H95),IMDIV(IMPRODUCT(COMPLEX(-'Passive Radiator'!C$41,0),J95),IMSUM(COMPLEX('Passive Radiator'!C$41,0),IMPRODUCT(COMPLEX('Passive Radiator'!C$42,0),C95))),IMDIV(IMPRODUCT(COMPLEX('Passive Radiator'!C$42*'Passive Radiator'!C$14/'Passive Radiator'!C$24,0),C95,H95),IMSUM(COMPLEX('Passive Radiator'!C$41,0),IMPRODUCT(COMPLEX('Passive Radiator'!C$42,0),C95))))</f>
        <v>3.37352427884054E-06-1.67227651041579E-06i</v>
      </c>
      <c r="M95" s="40">
        <f t="shared" si="13"/>
        <v>-26.367894724975709</v>
      </c>
      <c r="N95" s="51" t="str">
        <f>IMPRODUCT(COMPLEX(('Passive Radiator'!C$10*'Passive Radiator'!C$14)/(2*PI()),0),C95,C95,H95)</f>
        <v>0.0481217556745322+0.0818024677202286i</v>
      </c>
      <c r="O95" s="40">
        <f t="shared" si="14"/>
        <v>59.533072493747156</v>
      </c>
      <c r="P95" s="38" t="str">
        <f>IMPRODUCT(COMPLEX(('Passive Radiator'!C$10*'Passive Radiator'!C$24)/(2*PI()),0),C95,C95,J95)</f>
        <v>0.00805753177093003+0.0164687531524448i</v>
      </c>
      <c r="Q95" s="35">
        <f t="shared" si="15"/>
        <v>63.929262771771953</v>
      </c>
      <c r="R95" s="53" t="str">
        <f>IMPRODUCT(COMPLEX(('Passive Radiator'!C$10*'Passive Radiator'!C$24)/(2*PI()),0),C95,C95,L95)</f>
        <v>-0.00599301468315891+0.00297077384149376i</v>
      </c>
      <c r="S95" s="45">
        <f t="shared" si="16"/>
        <v>153.63210527502429</v>
      </c>
      <c r="T95" s="50">
        <f>IMABS(IMDIV(D95,IMSUB(COMPLEX(1,0),IMPRODUCT(COMPLEX('Passive Radiator'!C$18,0),IMPRODUCT(C95,H95)))))</f>
        <v>11.476136982273456</v>
      </c>
      <c r="U95" s="33">
        <f>20*LOG10('Passive Radiator'!C$31*50000*IMABS(N95))</f>
        <v>103.35260294761343</v>
      </c>
      <c r="V95" s="34">
        <f>20*LOG10('Passive Radiator'!C$31*50000*IMABS(P95))</f>
        <v>89.07188306104986</v>
      </c>
      <c r="W95" s="34">
        <f>20*LOG10('Passive Radiator'!C$31*50000*IMABS(R95))</f>
        <v>80.31376093397671</v>
      </c>
      <c r="X95" s="40">
        <f>1000*'Passive Radiator'!C$31*IMABS(H95)</f>
        <v>3.3122921629351536</v>
      </c>
      <c r="Y95" s="40">
        <f>1000*'Passive Radiator'!C$31*IMABS(J95)</f>
        <v>0.31993565840735555</v>
      </c>
      <c r="Z95" s="40">
        <f>'Passive Radiator'!C$31*IMABS(IMPRODUCT(C95,J95))</f>
        <v>0.14553956803790971</v>
      </c>
      <c r="AA95" s="40">
        <f>1000*'Passive Radiator'!C$31*IMABS(L95)</f>
        <v>0.11672302673643113</v>
      </c>
      <c r="AB95" s="53" t="str">
        <f t="shared" si="17"/>
        <v>0.0501862727623033+0.101241994714167i</v>
      </c>
      <c r="AC95" s="40">
        <f>20*LOG10('Passive Radiator'!C$31*50000*IMABS(AB95))</f>
        <v>104.8680679638118</v>
      </c>
      <c r="AD95" s="40">
        <f t="shared" si="18"/>
        <v>175147.28039741449</v>
      </c>
      <c r="AE95" s="35">
        <f t="shared" si="19"/>
        <v>63.63210527502391</v>
      </c>
      <c r="AF95" s="11"/>
      <c r="AG95" s="77"/>
      <c r="AH95" s="11"/>
    </row>
    <row r="96" spans="2:34" x14ac:dyDescent="0.25">
      <c r="B96" s="36">
        <v>74.099999999999994</v>
      </c>
      <c r="C96" s="29" t="str">
        <f t="shared" si="10"/>
        <v>465.584031262007i</v>
      </c>
      <c r="D96" s="30" t="str">
        <f>COMPLEX('Passive Radiator'!C$19,2*PI()*B96*'Passive Radiator'!C$20)</f>
        <v>6</v>
      </c>
      <c r="E96" s="31" t="str">
        <f>IMSUB(COMPLEX(1,0),IMDIV(COMPLEX('Passive Radiator'!C$41,0),IMSUM(COMPLEX('Passive Radiator'!C$41,0),IMPRODUCT(C96,COMPLEX('Passive Radiator'!C$42,0)))))</f>
        <v>0.9966660454398+0.0576440743458531i</v>
      </c>
      <c r="F96" s="31" t="str">
        <f>IMDIV(IMPRODUCT(C96,COMPLEX(('Passive Radiator'!C$42*'Passive Radiator'!C$14/'Passive Radiator'!C$24),0)),IMSUM(COMPLEX('Passive Radiator'!C$41,0),IMPRODUCT(C96,COMPLEX('Passive Radiator'!C$42,0))))</f>
        <v>0.498333022719902+0.0288220371729267i</v>
      </c>
      <c r="G96" s="42" t="str">
        <f>IMPRODUCT(F96,IMSUB(COMPLEX(1,0),IMDIV(IMPRODUCT(COMPLEX('Passive Radiator'!C$41,0),E96),IMSUM(COMPLEX('Passive Radiator'!C$25-(2*PI()*B96)^2*'Passive Radiator'!C$40,0),IMPRODUCT(C96,COMPLEX('Passive Radiator'!C$26,0)),IMPRODUCT(COMPLEX('Passive Radiator'!C$41,0),E96)))))</f>
        <v>0.588751371701468+0.0408348726761987i</v>
      </c>
      <c r="H96" s="44" t="str">
        <f>IMDIV(COMPLEX('Passive Radiator'!C$18,0),IMPRODUCT(D96,IMSUM(COMPLEX('Passive Radiator'!C$16-(2*PI()*B96)^2*'Passive Radiator'!C$15,0),IMPRODUCT(C96,IMSUM(COMPLEX('Passive Radiator'!C$17,0),IMDIV(COMPLEX('Passive Radiator'!C$18^2,0),D96))),IMPRODUCT(COMPLEX('Passive Radiator'!C$14*'Passive Radiator'!C$41/'Passive Radiator'!C$24,0),G96))))</f>
        <v>-0.0000543607149907425-0.0000874369317575847i</v>
      </c>
      <c r="I96" s="39">
        <f t="shared" si="11"/>
        <v>-121.86977178024416</v>
      </c>
      <c r="J96" s="32" t="str">
        <f>IMPRODUCT(IMDIV(IMPRODUCT(COMPLEX(-'Passive Radiator'!C$41,0),F96),IMSUM(IMPRODUCT(COMPLEX('Passive Radiator'!C$41,0),E96),COMPLEX('Passive Radiator'!C$25-(2*PI()*B96)^2*'Passive Radiator'!C$40,0),IMPRODUCT(COMPLEX('Passive Radiator'!C$26,0),C96))),H96)</f>
        <v>-0.0000043598625604562-8.33539893628058E-06i</v>
      </c>
      <c r="K96" s="39">
        <f t="shared" si="12"/>
        <v>-117.61199012616741</v>
      </c>
      <c r="L96" s="52" t="str">
        <f>IMSUM(IMPRODUCT(COMPLEX(-('Passive Radiator'!C$14/'Passive Radiator'!C$24),0),H96),IMDIV(IMPRODUCT(COMPLEX(-'Passive Radiator'!C$41,0),J96),IMSUM(COMPLEX('Passive Radiator'!C$41,0),IMPRODUCT(COMPLEX('Passive Radiator'!C$42,0),C96))),IMDIV(IMPRODUCT(COMPLEX('Passive Radiator'!C$42*'Passive Radiator'!C$14/'Passive Radiator'!C$24,0),C96,H96),IMSUM(COMPLEX('Passive Radiator'!C$41,0),IMPRODUCT(COMPLEX('Passive Radiator'!C$42,0),C96))))</f>
        <v>3.10575051387388E-06-1.64456156980654E-06i</v>
      </c>
      <c r="M96" s="40">
        <f t="shared" si="13"/>
        <v>-27.902180299078189</v>
      </c>
      <c r="N96" s="51" t="str">
        <f>IMPRODUCT(COMPLEX(('Passive Radiator'!C$10*'Passive Radiator'!C$14)/(2*PI()),0),C96,C96,H96)</f>
        <v>0.0505796651430375+0.0813552715446513i</v>
      </c>
      <c r="O96" s="40">
        <f t="shared" si="14"/>
        <v>58.1302282197558</v>
      </c>
      <c r="P96" s="38" t="str">
        <f>IMPRODUCT(COMPLEX(('Passive Radiator'!C$10*'Passive Radiator'!C$24)/(2*PI()),0),C96,C96,J96)</f>
        <v>0.00811322619340436+0.0155112634961663i</v>
      </c>
      <c r="Q96" s="35">
        <f t="shared" si="15"/>
        <v>62.38800987383258</v>
      </c>
      <c r="R96" s="53" t="str">
        <f>IMPRODUCT(COMPLEX(('Passive Radiator'!C$10*'Passive Radiator'!C$24)/(2*PI()),0),C96,C96,L96)</f>
        <v>-0.00577946118024052+0.00306034876554101i</v>
      </c>
      <c r="S96" s="45">
        <f t="shared" si="16"/>
        <v>152.09781970092186</v>
      </c>
      <c r="T96" s="50">
        <f>IMABS(IMDIV(D96,IMSUB(COMPLEX(1,0),IMPRODUCT(COMPLEX('Passive Radiator'!C$18,0),IMPRODUCT(C96,H96)))))</f>
        <v>11.058427131458336</v>
      </c>
      <c r="U96" s="33">
        <f>20*LOG10('Passive Radiator'!C$31*50000*IMABS(N96))</f>
        <v>103.43363310948014</v>
      </c>
      <c r="V96" s="34">
        <f>20*LOG10('Passive Radiator'!C$31*50000*IMABS(P96))</f>
        <v>88.669857975385739</v>
      </c>
      <c r="W96" s="34">
        <f>20*LOG10('Passive Radiator'!C$31*50000*IMABS(R96))</f>
        <v>80.117813842361173</v>
      </c>
      <c r="X96" s="40">
        <f>1000*'Passive Radiator'!C$31*IMABS(H96)</f>
        <v>3.1916911659926206</v>
      </c>
      <c r="Y96" s="40">
        <f>1000*'Passive Radiator'!C$31*IMABS(J96)</f>
        <v>0.29160979608214044</v>
      </c>
      <c r="Z96" s="40">
        <f>'Passive Radiator'!C$31*IMABS(IMPRODUCT(C96,J96))</f>
        <v>0.13576886441541478</v>
      </c>
      <c r="AA96" s="40">
        <f>1000*'Passive Radiator'!C$31*IMABS(L96)</f>
        <v>0.10894314351932037</v>
      </c>
      <c r="AB96" s="53" t="str">
        <f t="shared" si="17"/>
        <v>0.0529134301562013+0.0999268838063586i</v>
      </c>
      <c r="AC96" s="40">
        <f>20*LOG10('Passive Radiator'!C$31*50000*IMABS(AB96))</f>
        <v>104.87371370783954</v>
      </c>
      <c r="AD96" s="40">
        <f t="shared" si="18"/>
        <v>175261.16143784602</v>
      </c>
      <c r="AE96" s="35">
        <f t="shared" si="19"/>
        <v>62.097819700923118</v>
      </c>
      <c r="AF96" s="11"/>
      <c r="AG96" s="77"/>
      <c r="AH96" s="11"/>
    </row>
    <row r="97" spans="2:33" x14ac:dyDescent="0.25">
      <c r="B97" s="36">
        <v>75.900000000000006</v>
      </c>
      <c r="C97" s="29" t="str">
        <f t="shared" si="10"/>
        <v>476.893764814931i</v>
      </c>
      <c r="D97" s="30" t="str">
        <f>COMPLEX('Passive Radiator'!C$19,2*PI()*B97*'Passive Radiator'!C$20)</f>
        <v>6</v>
      </c>
      <c r="E97" s="31" t="str">
        <f>IMSUB(COMPLEX(1,0),IMDIV(COMPLEX('Passive Radiator'!C$41,0),IMSUM(COMPLEX('Passive Radiator'!C$41,0),IMPRODUCT(C97,COMPLEX('Passive Radiator'!C$42,0)))))</f>
        <v>0.996821805970619+0.0562858162603398i</v>
      </c>
      <c r="F97" s="31" t="str">
        <f>IMDIV(IMPRODUCT(C97,COMPLEX(('Passive Radiator'!C$42*'Passive Radiator'!C$14/'Passive Radiator'!C$24),0)),IMSUM(COMPLEX('Passive Radiator'!C$41,0),IMPRODUCT(C97,COMPLEX('Passive Radiator'!C$42,0))))</f>
        <v>0.498410902985309+0.0281429081301699i</v>
      </c>
      <c r="G97" s="42" t="str">
        <f>IMPRODUCT(F97,IMSUB(COMPLEX(1,0),IMDIV(IMPRODUCT(COMPLEX('Passive Radiator'!C$41,0),E97),IMSUM(COMPLEX('Passive Radiator'!C$25-(2*PI()*B97)^2*'Passive Radiator'!C$40,0),IMPRODUCT(C97,COMPLEX('Passive Radiator'!C$26,0)),IMPRODUCT(COMPLEX('Passive Radiator'!C$41,0),E97)))))</f>
        <v>0.583868727195981+0.0391707896133901i</v>
      </c>
      <c r="H97" s="44" t="str">
        <f>IMDIV(COMPLEX('Passive Radiator'!C$18,0),IMPRODUCT(D97,IMSUM(COMPLEX('Passive Radiator'!C$16-(2*PI()*B97)^2*'Passive Radiator'!C$15,0),IMPRODUCT(C97,IMSUM(COMPLEX('Passive Radiator'!C$17,0),IMDIV(COMPLEX('Passive Radiator'!C$18^2,0),D97))),IMPRODUCT(COMPLEX('Passive Radiator'!C$14*'Passive Radiator'!C$41/'Passive Radiator'!C$24,0),G97))))</f>
        <v>-0.0000543471905437175-0.0000827861745289516i</v>
      </c>
      <c r="I97" s="39">
        <f t="shared" si="11"/>
        <v>-123.28396401768033</v>
      </c>
      <c r="J97" s="32" t="str">
        <f>IMPRODUCT(IMDIV(IMPRODUCT(COMPLEX(-'Passive Radiator'!C$41,0),F97),IMSUM(IMPRODUCT(COMPLEX('Passive Radiator'!C$41,0),E97),COMPLEX('Passive Radiator'!C$25-(2*PI()*B97)^2*'Passive Radiator'!C$40,0),IMPRODUCT(COMPLEX('Passive Radiator'!C$26,0),C97))),H97)</f>
        <v>-4.16475447517301E-06-7.46336414042229E-06i</v>
      </c>
      <c r="K97" s="39">
        <f t="shared" si="12"/>
        <v>-119.16267214351457</v>
      </c>
      <c r="L97" s="52" t="str">
        <f>IMSUM(IMPRODUCT(COMPLEX(-('Passive Radiator'!C$14/'Passive Radiator'!C$24),0),H97),IMDIV(IMPRODUCT(COMPLEX(-'Passive Radiator'!C$41,0),J97),IMSUM(COMPLEX('Passive Radiator'!C$41,0),IMPRODUCT(COMPLEX('Passive Radiator'!C$42,0),C97))),IMDIV(IMPRODUCT(COMPLEX('Passive Radiator'!C$42*'Passive Radiator'!C$14/'Passive Radiator'!C$24,0),C97,H97),IMSUM(COMPLEX('Passive Radiator'!C$41,0),IMPRODUCT(COMPLEX('Passive Radiator'!C$42,0),C97))))</f>
        <v>2.84952460296505E-06-1.60862931361213E-06i</v>
      </c>
      <c r="M97" s="40">
        <f t="shared" si="13"/>
        <v>-29.445836079636653</v>
      </c>
      <c r="N97" s="51" t="str">
        <f>IMPRODUCT(COMPLEX(('Passive Radiator'!C$10*'Passive Radiator'!C$14)/(2*PI()),0),C97,C97,H97)</f>
        <v>0.0530536201620994+0.0808157002080762i</v>
      </c>
      <c r="O97" s="40">
        <f t="shared" si="14"/>
        <v>56.716035982319653</v>
      </c>
      <c r="P97" s="38" t="str">
        <f>IMPRODUCT(COMPLEX(('Passive Radiator'!C$10*'Passive Radiator'!C$24)/(2*PI()),0),C97,C97,J97)</f>
        <v>0.00813125020019181+0.0145714426919229i</v>
      </c>
      <c r="Q97" s="35">
        <f t="shared" si="15"/>
        <v>60.837327856485359</v>
      </c>
      <c r="R97" s="53" t="str">
        <f>IMPRODUCT(COMPLEX(('Passive Radiator'!C$10*'Passive Radiator'!C$24)/(2*PI()),0),C97,C97,L97)</f>
        <v>-0.00556340058854214+0.00314068152308058i</v>
      </c>
      <c r="S97" s="45">
        <f t="shared" si="16"/>
        <v>150.55416392036335</v>
      </c>
      <c r="T97" s="50">
        <f>IMABS(IMDIV(D97,IMSUB(COMPLEX(1,0),IMPRODUCT(COMPLEX('Passive Radiator'!C$18,0),IMPRODUCT(C97,H97)))))</f>
        <v>10.671154008570653</v>
      </c>
      <c r="U97" s="33">
        <f>20*LOG10('Passive Radiator'!C$31*50000*IMABS(N97))</f>
        <v>103.51282853846052</v>
      </c>
      <c r="V97" s="34">
        <f>20*LOG10('Passive Radiator'!C$31*50000*IMABS(P97))</f>
        <v>88.254015285327114</v>
      </c>
      <c r="W97" s="34">
        <f>20*LOG10('Passive Radiator'!C$31*50000*IMABS(R97))</f>
        <v>79.914864589000615</v>
      </c>
      <c r="X97" s="40">
        <f>1000*'Passive Radiator'!C$31*IMABS(H97)</f>
        <v>3.0699655158358015</v>
      </c>
      <c r="Y97" s="40">
        <f>1000*'Passive Radiator'!C$31*IMABS(J97)</f>
        <v>0.26494933808165172</v>
      </c>
      <c r="Z97" s="40">
        <f>'Passive Radiator'!C$31*IMABS(IMPRODUCT(C97,J97))</f>
        <v>0.12635268732298297</v>
      </c>
      <c r="AA97" s="40">
        <f>1000*'Passive Radiator'!C$31*IMABS(L97)</f>
        <v>0.10143908054091511</v>
      </c>
      <c r="AB97" s="53" t="str">
        <f t="shared" si="17"/>
        <v>0.0556214697737491+0.0985278244230797i</v>
      </c>
      <c r="AC97" s="40">
        <f>20*LOG10('Passive Radiator'!C$31*50000*IMABS(AB97))</f>
        <v>104.8792358128017</v>
      </c>
      <c r="AD97" s="40">
        <f t="shared" si="18"/>
        <v>175372.62016923525</v>
      </c>
      <c r="AE97" s="35">
        <f t="shared" si="19"/>
        <v>60.55416392036647</v>
      </c>
      <c r="AG97" s="77"/>
    </row>
    <row r="98" spans="2:33" x14ac:dyDescent="0.25">
      <c r="B98" s="36">
        <v>77.599999999999994</v>
      </c>
      <c r="C98" s="29" t="str">
        <f t="shared" si="10"/>
        <v>487.575179837136i</v>
      </c>
      <c r="D98" s="30" t="str">
        <f>COMPLEX('Passive Radiator'!C$19,2*PI()*B98*'Passive Radiator'!C$20)</f>
        <v>6</v>
      </c>
      <c r="E98" s="31" t="str">
        <f>IMSUB(COMPLEX(1,0),IMDIV(COMPLEX('Passive Radiator'!C$41,0),IMSUM(COMPLEX('Passive Radiator'!C$41,0),IMPRODUCT(C98,COMPLEX('Passive Radiator'!C$42,0)))))</f>
        <v>0.996959112633927+0.0550603339083537i</v>
      </c>
      <c r="F98" s="31" t="str">
        <f>IMDIV(IMPRODUCT(C98,COMPLEX(('Passive Radiator'!C$42*'Passive Radiator'!C$14/'Passive Radiator'!C$24),0)),IMSUM(COMPLEX('Passive Radiator'!C$41,0),IMPRODUCT(C98,COMPLEX('Passive Radiator'!C$42,0))))</f>
        <v>0.498479556316966+0.027530166954177i</v>
      </c>
      <c r="G98" s="42" t="str">
        <f>IMPRODUCT(F98,IMSUB(COMPLEX(1,0),IMDIV(IMPRODUCT(COMPLEX('Passive Radiator'!C$41,0),E98),IMSUM(COMPLEX('Passive Radiator'!C$25-(2*PI()*B98)^2*'Passive Radiator'!C$40,0),IMPRODUCT(C98,COMPLEX('Passive Radiator'!C$26,0)),IMPRODUCT(COMPLEX('Passive Radiator'!C$41,0),E98)))))</f>
        <v>0.579634152012501+0.0377277541714386i</v>
      </c>
      <c r="H98" s="44" t="str">
        <f>IMDIV(COMPLEX('Passive Radiator'!C$18,0),IMPRODUCT(D98,IMSUM(COMPLEX('Passive Radiator'!C$16-(2*PI()*B98)^2*'Passive Radiator'!C$15,0),IMPRODUCT(C98,IMSUM(COMPLEX('Passive Radiator'!C$17,0),IMDIV(COMPLEX('Passive Radiator'!C$18^2,0),D98))),IMPRODUCT(COMPLEX('Passive Radiator'!C$14*'Passive Radiator'!C$41/'Passive Radiator'!C$24,0),G98))))</f>
        <v>-0.0000541687668382722-0.0000786480082839143i</v>
      </c>
      <c r="I98" s="39">
        <f t="shared" si="11"/>
        <v>-124.55710348897253</v>
      </c>
      <c r="J98" s="32" t="str">
        <f>IMPRODUCT(IMDIV(IMPRODUCT(COMPLEX(-'Passive Radiator'!C$41,0),F98),IMSUM(IMPRODUCT(COMPLEX('Passive Radiator'!C$41,0),E98),COMPLEX('Passive Radiator'!C$25-(2*PI()*B98)^2*'Passive Radiator'!C$40,0),IMPRODUCT(COMPLEX('Passive Radiator'!C$26,0),C98))),H98)</f>
        <v>-3.97703464911253E-06-6.73654626149717E-06i</v>
      </c>
      <c r="K98" s="39">
        <f t="shared" si="12"/>
        <v>-120.55620052787917</v>
      </c>
      <c r="L98" s="52" t="str">
        <f>IMSUM(IMPRODUCT(COMPLEX(-('Passive Radiator'!C$14/'Passive Radiator'!C$24),0),H98),IMDIV(IMPRODUCT(COMPLEX(-'Passive Radiator'!C$41,0),J98),IMSUM(COMPLEX('Passive Radiator'!C$41,0),IMPRODUCT(COMPLEX('Passive Radiator'!C$42,0),C98))),IMDIV(IMPRODUCT(COMPLEX('Passive Radiator'!C$42*'Passive Radiator'!C$14/'Passive Radiator'!C$24,0),C98,H98),IMSUM(COMPLEX('Passive Radiator'!C$41,0),IMPRODUCT(COMPLEX('Passive Radiator'!C$42,0),C98))))</f>
        <v>2.63056355899282E-06-1.57018710470848E-06i</v>
      </c>
      <c r="M98" s="40">
        <f t="shared" si="13"/>
        <v>-30.833036906212605</v>
      </c>
      <c r="N98" s="51" t="str">
        <f>IMPRODUCT(COMPLEX(('Passive Radiator'!C$10*'Passive Radiator'!C$14)/(2*PI()),0),C98,C98,H98)</f>
        <v>0.0552747472045916+0.0802537888487892i</v>
      </c>
      <c r="O98" s="40">
        <f t="shared" si="14"/>
        <v>55.442896511027485</v>
      </c>
      <c r="P98" s="38" t="str">
        <f>IMPRODUCT(COMPLEX(('Passive Radiator'!C$10*'Passive Radiator'!C$24)/(2*PI()),0),C98,C98,J98)</f>
        <v>0.00811646997650606+0.0137481767952379i</v>
      </c>
      <c r="Q98" s="35">
        <f t="shared" si="15"/>
        <v>59.443799472120865</v>
      </c>
      <c r="R98" s="53" t="str">
        <f>IMPRODUCT(COMPLEX(('Passive Radiator'!C$10*'Passive Radiator'!C$24)/(2*PI()),0),C98,C98,L98)</f>
        <v>-0.00536854516784776+0.0032044921951352i</v>
      </c>
      <c r="S98" s="45">
        <f t="shared" si="16"/>
        <v>149.16696309378742</v>
      </c>
      <c r="T98" s="50">
        <f>IMABS(IMDIV(D98,IMSUB(COMPLEX(1,0),IMPRODUCT(COMPLEX('Passive Radiator'!C$18,0),IMPRODUCT(C98,H98)))))</f>
        <v>10.348698202220451</v>
      </c>
      <c r="U98" s="33">
        <f>20*LOG10('Passive Radiator'!C$31*50000*IMABS(N98))</f>
        <v>103.58202652644729</v>
      </c>
      <c r="V98" s="34">
        <f>20*LOG10('Passive Radiator'!C$31*50000*IMABS(P98))</f>
        <v>87.870152566429027</v>
      </c>
      <c r="W98" s="34">
        <f>20*LOG10('Passive Radiator'!C$31*50000*IMABS(R98))</f>
        <v>79.727295939242836</v>
      </c>
      <c r="X98" s="40">
        <f>1000*'Passive Radiator'!C$31*IMABS(H98)</f>
        <v>2.9604212017889155</v>
      </c>
      <c r="Y98" s="40">
        <f>1000*'Passive Radiator'!C$31*IMABS(J98)</f>
        <v>0.24251008966293619</v>
      </c>
      <c r="Z98" s="40">
        <f>'Passive Radiator'!C$31*IMABS(IMPRODUCT(C98,J98))</f>
        <v>0.11824190057972604</v>
      </c>
      <c r="AA98" s="40">
        <f>1000*'Passive Radiator'!C$31*IMABS(L98)</f>
        <v>9.497011870376762E-2</v>
      </c>
      <c r="AB98" s="53" t="str">
        <f t="shared" si="17"/>
        <v>0.0580226720132499+0.0972064578391623i</v>
      </c>
      <c r="AC98" s="40">
        <f>20*LOG10('Passive Radiator'!C$31*50000*IMABS(AB98))</f>
        <v>104.8840660702985</v>
      </c>
      <c r="AD98" s="40">
        <f t="shared" si="18"/>
        <v>175470.17269738091</v>
      </c>
      <c r="AE98" s="35">
        <f t="shared" si="19"/>
        <v>59.166963093786315</v>
      </c>
      <c r="AG98" s="77"/>
    </row>
    <row r="99" spans="2:33" x14ac:dyDescent="0.25">
      <c r="B99" s="36">
        <v>79.400000000000006</v>
      </c>
      <c r="C99" s="29" t="str">
        <f t="shared" si="10"/>
        <v>498.884913390059i</v>
      </c>
      <c r="D99" s="30" t="str">
        <f>COMPLEX('Passive Radiator'!C$19,2*PI()*B99*'Passive Radiator'!C$20)</f>
        <v>6</v>
      </c>
      <c r="E99" s="31" t="str">
        <f>IMSUB(COMPLEX(1,0),IMDIV(COMPLEX('Passive Radiator'!C$41,0),IMSUM(COMPLEX('Passive Radiator'!C$41,0),IMPRODUCT(C99,COMPLEX('Passive Radiator'!C$42,0)))))</f>
        <v>0.997095027836734+0.053819450944768i</v>
      </c>
      <c r="F99" s="31" t="str">
        <f>IMDIV(IMPRODUCT(C99,COMPLEX(('Passive Radiator'!C$42*'Passive Radiator'!C$14/'Passive Radiator'!C$24),0)),IMSUM(COMPLEX('Passive Radiator'!C$41,0),IMPRODUCT(C99,COMPLEX('Passive Radiator'!C$42,0))))</f>
        <v>0.498547513918369+0.0269097254723841i</v>
      </c>
      <c r="G99" s="42" t="str">
        <f>IMPRODUCT(F99,IMSUB(COMPLEX(1,0),IMDIV(IMPRODUCT(COMPLEX('Passive Radiator'!C$41,0),E99),IMSUM(COMPLEX('Passive Radiator'!C$25-(2*PI()*B99)^2*'Passive Radiator'!C$40,0),IMPRODUCT(C99,COMPLEX('Passive Radiator'!C$26,0)),IMPRODUCT(COMPLEX('Passive Radiator'!C$41,0),E99)))))</f>
        <v>0.575505256240685+0.0363196151749296i</v>
      </c>
      <c r="H99" s="44" t="str">
        <f>IMDIV(COMPLEX('Passive Radiator'!C$18,0),IMPRODUCT(D99,IMSUM(COMPLEX('Passive Radiator'!C$16-(2*PI()*B99)^2*'Passive Radiator'!C$15,0),IMPRODUCT(C99,IMSUM(COMPLEX('Passive Radiator'!C$17,0),IMDIV(COMPLEX('Passive Radiator'!C$18^2,0),D99))),IMPRODUCT(COMPLEX('Passive Radiator'!C$14*'Passive Radiator'!C$41/'Passive Radiator'!C$24,0),G99))))</f>
        <v>-0.00005383361548411-0.0000745225527433474i</v>
      </c>
      <c r="I99" s="39">
        <f t="shared" si="11"/>
        <v>-125.84360059390252</v>
      </c>
      <c r="J99" s="32" t="str">
        <f>IMPRODUCT(IMDIV(IMPRODUCT(COMPLEX(-'Passive Radiator'!C$41,0),F99),IMSUM(IMPRODUCT(COMPLEX('Passive Radiator'!C$41,0),E99),COMPLEX('Passive Radiator'!C$25-(2*PI()*B99)^2*'Passive Radiator'!C$40,0),IMPRODUCT(COMPLEX('Passive Radiator'!C$26,0),C99))),H99)</f>
        <v>-3.77856568346201E-06-6.05588764982251E-06i</v>
      </c>
      <c r="K99" s="39">
        <f t="shared" si="12"/>
        <v>-121.96206437838984</v>
      </c>
      <c r="L99" s="52" t="str">
        <f>IMSUM(IMPRODUCT(COMPLEX(-('Passive Radiator'!C$14/'Passive Radiator'!C$24),0),H99),IMDIV(IMPRODUCT(COMPLEX(-'Passive Radiator'!C$41,0),J99),IMSUM(COMPLEX('Passive Radiator'!C$41,0),IMPRODUCT(COMPLEX('Passive Radiator'!C$42,0),C99))),IMDIV(IMPRODUCT(COMPLEX('Passive Radiator'!C$42*'Passive Radiator'!C$14/'Passive Radiator'!C$24,0),C99,H99),IMSUM(COMPLEX('Passive Radiator'!C$41,0),IMPRODUCT(COMPLEX('Passive Radiator'!C$42,0),C99))))</f>
        <v>2.42047518946348E-06-1.52617298863207E-06i</v>
      </c>
      <c r="M99" s="40">
        <f t="shared" si="13"/>
        <v>-32.232504831447372</v>
      </c>
      <c r="N99" s="51" t="str">
        <f>IMPRODUCT(COMPLEX(('Passive Radiator'!C$10*'Passive Radiator'!C$14)/(2*PI()),0),C99,C99,H99)</f>
        <v>0.0575107361410489+0.079612837236338i</v>
      </c>
      <c r="O99" s="40">
        <f t="shared" si="14"/>
        <v>54.156399406097492</v>
      </c>
      <c r="P99" s="38" t="str">
        <f>IMPRODUCT(COMPLEX(('Passive Radiator'!C$10*'Passive Radiator'!C$24)/(2*PI()),0),C99,C99,J99)</f>
        <v>0.00807332340802368+0.0129390736103014i</v>
      </c>
      <c r="Q99" s="35">
        <f t="shared" si="15"/>
        <v>58.037935621610259</v>
      </c>
      <c r="R99" s="53" t="str">
        <f>IMPRODUCT(COMPLEX(('Passive Radiator'!C$10*'Passive Radiator'!C$24)/(2*PI()),0),C99,C99,L99)</f>
        <v>-0.0051716128929991+0.00326083735099391i</v>
      </c>
      <c r="S99" s="45">
        <f t="shared" si="16"/>
        <v>147.76749516855264</v>
      </c>
      <c r="T99" s="50">
        <f>IMABS(IMDIV(D99,IMSUB(COMPLEX(1,0),IMPRODUCT(COMPLEX('Passive Radiator'!C$18,0),IMPRODUCT(C99,H99)))))</f>
        <v>10.045717636290291</v>
      </c>
      <c r="U99" s="33">
        <f>20*LOG10('Passive Radiator'!C$31*50000*IMABS(N99))</f>
        <v>103.64996634547553</v>
      </c>
      <c r="V99" s="34">
        <f>20*LOG10('Passive Radiator'!C$31*50000*IMABS(P99))</f>
        <v>87.472697024621212</v>
      </c>
      <c r="W99" s="34">
        <f>20*LOG10('Passive Radiator'!C$31*50000*IMABS(R99))</f>
        <v>79.53286893800518</v>
      </c>
      <c r="X99" s="40">
        <f>1000*'Passive Radiator'!C$31*IMABS(H99)</f>
        <v>2.8499217413045645</v>
      </c>
      <c r="Y99" s="40">
        <f>1000*'Passive Radiator'!C$31*IMABS(J99)</f>
        <v>0.22127862940487647</v>
      </c>
      <c r="Z99" s="40">
        <f>'Passive Radiator'!C$31*IMABS(IMPRODUCT(C99,J99))</f>
        <v>0.11039256986572267</v>
      </c>
      <c r="AA99" s="40">
        <f>1000*'Passive Radiator'!C$31*IMABS(L99)</f>
        <v>8.8704993505500651E-2</v>
      </c>
      <c r="AB99" s="53" t="str">
        <f t="shared" si="17"/>
        <v>0.0604124466560735+0.0958127481976333i</v>
      </c>
      <c r="AC99" s="40">
        <f>20*LOG10('Passive Radiator'!C$31*50000*IMABS(AB99))</f>
        <v>104.88881469243893</v>
      </c>
      <c r="AD99" s="40">
        <f t="shared" si="18"/>
        <v>175566.12940326758</v>
      </c>
      <c r="AE99" s="35">
        <f t="shared" si="19"/>
        <v>57.767495168556536</v>
      </c>
      <c r="AG99" s="77"/>
    </row>
    <row r="100" spans="2:33" x14ac:dyDescent="0.25">
      <c r="B100" s="36">
        <v>81.3</v>
      </c>
      <c r="C100" s="29" t="str">
        <f t="shared" si="10"/>
        <v>510.8229654737i</v>
      </c>
      <c r="D100" s="30" t="str">
        <f>COMPLEX('Passive Radiator'!C$19,2*PI()*B100*'Passive Radiator'!C$20)</f>
        <v>6</v>
      </c>
      <c r="E100" s="31" t="str">
        <f>IMSUB(COMPLEX(1,0),IMDIV(COMPLEX('Passive Radiator'!C$41,0),IMSUM(COMPLEX('Passive Radiator'!C$41,0),IMPRODUCT(C100,COMPLEX('Passive Radiator'!C$42,0)))))</f>
        <v>0.997228849121642+0.0525687321624482i</v>
      </c>
      <c r="F100" s="31" t="str">
        <f>IMDIV(IMPRODUCT(C100,COMPLEX(('Passive Radiator'!C$42*'Passive Radiator'!C$14/'Passive Radiator'!C$24),0)),IMSUM(COMPLEX('Passive Radiator'!C$41,0),IMPRODUCT(C100,COMPLEX('Passive Radiator'!C$42,0))))</f>
        <v>0.498614424560821+0.0262843660812241i</v>
      </c>
      <c r="G100" s="42" t="str">
        <f>IMPRODUCT(F100,IMSUB(COMPLEX(1,0),IMDIV(IMPRODUCT(COMPLEX('Passive Radiator'!C$41,0),E100),IMSUM(COMPLEX('Passive Radiator'!C$25-(2*PI()*B100)^2*'Passive Radiator'!C$40,0),IMPRODUCT(C100,COMPLEX('Passive Radiator'!C$26,0)),IMPRODUCT(COMPLEX('Passive Radiator'!C$41,0),E100)))))</f>
        <v>0.57149967565648+0.0349511842790427i</v>
      </c>
      <c r="H100" s="44" t="str">
        <f>IMDIV(COMPLEX('Passive Radiator'!C$18,0),IMPRODUCT(D100,IMSUM(COMPLEX('Passive Radiator'!C$16-(2*PI()*B100)^2*'Passive Radiator'!C$15,0),IMPRODUCT(C100,IMSUM(COMPLEX('Passive Radiator'!C$17,0),IMDIV(COMPLEX('Passive Radiator'!C$18^2,0),D100))),IMPRODUCT(COMPLEX('Passive Radiator'!C$14*'Passive Radiator'!C$41/'Passive Radiator'!C$24,0),G100))))</f>
        <v>-0.0000533449901290742-0.0000704383962597437i</v>
      </c>
      <c r="I100" s="39">
        <f t="shared" si="11"/>
        <v>-127.13767697915243</v>
      </c>
      <c r="J100" s="32" t="str">
        <f>IMPRODUCT(IMDIV(IMPRODUCT(COMPLEX(-'Passive Radiator'!C$41,0),F100),IMSUM(IMPRODUCT(COMPLEX('Passive Radiator'!C$41,0),E100),COMPLEX('Passive Radiator'!C$25-(2*PI()*B100)^2*'Passive Radiator'!C$40,0),IMPRODUCT(COMPLEX('Passive Radiator'!C$26,0),C100))),H100)</f>
        <v>-3.57259157782626E-06-0.0000054234741848507i</v>
      </c>
      <c r="K100" s="39">
        <f t="shared" si="12"/>
        <v>-123.37399502309603</v>
      </c>
      <c r="L100" s="52" t="str">
        <f>IMSUM(IMPRODUCT(COMPLEX(-('Passive Radiator'!C$14/'Passive Radiator'!C$24),0),H100),IMDIV(IMPRODUCT(COMPLEX(-'Passive Radiator'!C$41,0),J100),IMSUM(COMPLEX('Passive Radiator'!C$41,0),IMPRODUCT(COMPLEX('Passive Radiator'!C$42,0),C100))),IMDIV(IMPRODUCT(COMPLEX('Passive Radiator'!C$42*'Passive Radiator'!C$14/'Passive Radiator'!C$24,0),C100,H100),IMSUM(COMPLEX('Passive Radiator'!C$41,0),IMPRODUCT(COMPLEX('Passive Radiator'!C$42,0),C100))))</f>
        <v>2.22034745369378E-06-1.47731888184867E-06i</v>
      </c>
      <c r="M100" s="40">
        <f t="shared" si="13"/>
        <v>-33.637999926030247</v>
      </c>
      <c r="N100" s="51" t="str">
        <f>IMPRODUCT(COMPLEX(('Passive Radiator'!C$10*'Passive Radiator'!C$14)/(2*PI()),0),C100,C100,H100)</f>
        <v>0.0597487885268165+0.078894172294499i</v>
      </c>
      <c r="O100" s="40">
        <f t="shared" si="14"/>
        <v>52.862323020847548</v>
      </c>
      <c r="P100" s="38" t="str">
        <f>IMPRODUCT(COMPLEX(('Passive Radiator'!C$10*'Passive Radiator'!C$24)/(2*PI()),0),C100,C100,J100)</f>
        <v>0.0080029265413581+0.0121490700951383i</v>
      </c>
      <c r="Q100" s="35">
        <f t="shared" si="15"/>
        <v>56.626004976903872</v>
      </c>
      <c r="R100" s="53" t="str">
        <f>IMPRODUCT(COMPLEX(('Passive Radiator'!C$10*'Passive Radiator'!C$24)/(2*PI()),0),C100,C100,L100)</f>
        <v>-0.00497377804910309+0.00330932720184875i</v>
      </c>
      <c r="S100" s="45">
        <f t="shared" si="16"/>
        <v>146.36200007396977</v>
      </c>
      <c r="T100" s="50">
        <f>IMABS(IMDIV(D100,IMSUB(COMPLEX(1,0),IMPRODUCT(COMPLEX('Passive Radiator'!C$18,0),IMPRODUCT(C100,H100)))))</f>
        <v>9.7620885384533658</v>
      </c>
      <c r="U100" s="33">
        <f>20*LOG10('Passive Radiator'!C$31*50000*IMABS(N100))</f>
        <v>103.7163272601079</v>
      </c>
      <c r="V100" s="34">
        <f>20*LOG10('Passive Radiator'!C$31*50000*IMABS(P100))</f>
        <v>87.06274974424349</v>
      </c>
      <c r="W100" s="34">
        <f>20*LOG10('Passive Radiator'!C$31*50000*IMABS(R100))</f>
        <v>79.332113389358284</v>
      </c>
      <c r="X100" s="40">
        <f>1000*'Passive Radiator'!C$31*IMABS(H100)</f>
        <v>2.7391189586388154</v>
      </c>
      <c r="Y100" s="40">
        <f>1000*'Passive Radiator'!C$31*IMABS(J100)</f>
        <v>0.20132700014127491</v>
      </c>
      <c r="Z100" s="40">
        <f>'Passive Radiator'!C$31*IMABS(IMPRODUCT(C100,J100))</f>
        <v>0.10284245524209008</v>
      </c>
      <c r="AA100" s="40">
        <f>1000*'Passive Radiator'!C$31*IMABS(L100)</f>
        <v>8.2674238744201364E-2</v>
      </c>
      <c r="AB100" s="53" t="str">
        <f t="shared" si="17"/>
        <v>0.0627779370190715+0.094352569591486i</v>
      </c>
      <c r="AC100" s="40">
        <f>20*LOG10('Passive Radiator'!C$31*50000*IMABS(AB100))</f>
        <v>104.89346000713158</v>
      </c>
      <c r="AD100" s="40">
        <f t="shared" si="18"/>
        <v>175660.0493215246</v>
      </c>
      <c r="AE100" s="35">
        <f t="shared" si="19"/>
        <v>56.362000073969575</v>
      </c>
      <c r="AG100" s="77"/>
    </row>
    <row r="101" spans="2:33" x14ac:dyDescent="0.25">
      <c r="B101" s="36">
        <v>83.2</v>
      </c>
      <c r="C101" s="29" t="str">
        <f t="shared" si="10"/>
        <v>522.761017557342i</v>
      </c>
      <c r="D101" s="30" t="str">
        <f>COMPLEX('Passive Radiator'!C$19,2*PI()*B101*'Passive Radiator'!C$20)</f>
        <v>6</v>
      </c>
      <c r="E101" s="31" t="str">
        <f>IMSUB(COMPLEX(1,0),IMDIV(COMPLEX('Passive Radiator'!C$41,0),IMSUM(COMPLEX('Passive Radiator'!C$41,0),IMPRODUCT(C101,COMPLEX('Passive Radiator'!C$42,0)))))</f>
        <v>0.997353639815559+0.0513746723806091i</v>
      </c>
      <c r="F101" s="31" t="str">
        <f>IMDIV(IMPRODUCT(C101,COMPLEX(('Passive Radiator'!C$42*'Passive Radiator'!C$14/'Passive Radiator'!C$24),0)),IMSUM(COMPLEX('Passive Radiator'!C$41,0),IMPRODUCT(C101,COMPLEX('Passive Radiator'!C$42,0))))</f>
        <v>0.498676819907781+0.0256873361903047i</v>
      </c>
      <c r="G101" s="42" t="str">
        <f>IMPRODUCT(F101,IMSUB(COMPLEX(1,0),IMDIV(IMPRODUCT(COMPLEX('Passive Radiator'!C$41,0),E101),IMSUM(COMPLEX('Passive Radiator'!C$25-(2*PI()*B101)^2*'Passive Radiator'!C$40,0),IMPRODUCT(C101,COMPLEX('Passive Radiator'!C$26,0)),IMPRODUCT(COMPLEX('Passive Radiator'!C$41,0),E101)))))</f>
        <v>0.567816680002503+0.0336896806869437i</v>
      </c>
      <c r="H101" s="44" t="str">
        <f>IMDIV(COMPLEX('Passive Radiator'!C$18,0),IMPRODUCT(D101,IMSUM(COMPLEX('Passive Radiator'!C$16-(2*PI()*B101)^2*'Passive Radiator'!C$15,0),IMPRODUCT(C101,IMSUM(COMPLEX('Passive Radiator'!C$17,0),IMDIV(COMPLEX('Passive Radiator'!C$18^2,0),D101))),IMPRODUCT(COMPLEX('Passive Radiator'!C$14*'Passive Radiator'!C$41/'Passive Radiator'!C$24,0),G101))))</f>
        <v>-0.0000527435506586939-0.0000666156475176932i</v>
      </c>
      <c r="I101" s="39">
        <f t="shared" si="11"/>
        <v>-128.37074378743932</v>
      </c>
      <c r="J101" s="32" t="str">
        <f>IMPRODUCT(IMDIV(IMPRODUCT(COMPLEX(-'Passive Radiator'!C$41,0),F101),IMSUM(IMPRODUCT(COMPLEX('Passive Radiator'!C$41,0),E101),COMPLEX('Passive Radiator'!C$25-(2*PI()*B101)^2*'Passive Radiator'!C$40,0),IMPRODUCT(COMPLEX('Passive Radiator'!C$26,0),C101))),H101)</f>
        <v>-3.37259083795094E-06-4.86748397826441E-06i</v>
      </c>
      <c r="K101" s="39">
        <f t="shared" si="12"/>
        <v>-124.71738209731068</v>
      </c>
      <c r="L101" s="52" t="str">
        <f>IMSUM(IMPRODUCT(COMPLEX(-('Passive Radiator'!C$14/'Passive Radiator'!C$24),0),H101),IMDIV(IMPRODUCT(COMPLEX(-'Passive Radiator'!C$41,0),J101),IMSUM(COMPLEX('Passive Radiator'!C$41,0),IMPRODUCT(COMPLEX('Passive Radiator'!C$42,0),C101))),IMDIV(IMPRODUCT(COMPLEX('Passive Radiator'!C$42*'Passive Radiator'!C$14/'Passive Radiator'!C$24,0),C101,H101),IMSUM(COMPLEX('Passive Radiator'!C$41,0),IMPRODUCT(COMPLEX('Passive Radiator'!C$42,0),C101))))</f>
        <v>2.03995823435956E-06-1.42708145258969E-06i</v>
      </c>
      <c r="M101" s="40">
        <f t="shared" si="13"/>
        <v>-34.975253099847663</v>
      </c>
      <c r="N101" s="51" t="str">
        <f>IMPRODUCT(COMPLEX(('Passive Radiator'!C$10*'Passive Radiator'!C$14)/(2*PI()),0),C101,C101,H101)</f>
        <v>0.0618686143002105+0.0781406968465364i</v>
      </c>
      <c r="O101" s="40">
        <f t="shared" si="14"/>
        <v>51.629256212560669</v>
      </c>
      <c r="P101" s="38" t="str">
        <f>IMPRODUCT(COMPLEX(('Passive Radiator'!C$10*'Passive Radiator'!C$24)/(2*PI()),0),C101,C101,J101)</f>
        <v>0.00791215301737433+0.0114191966639643i</v>
      </c>
      <c r="Q101" s="35">
        <f t="shared" si="15"/>
        <v>55.28261790268931</v>
      </c>
      <c r="R101" s="53" t="str">
        <f>IMPRODUCT(COMPLEX(('Passive Radiator'!C$10*'Passive Radiator'!C$24)/(2*PI()),0),C101,C101,L101)</f>
        <v>-0.00478577523181316+0.00334795632309985i</v>
      </c>
      <c r="S101" s="45">
        <f t="shared" si="16"/>
        <v>145.02474690015231</v>
      </c>
      <c r="T101" s="50">
        <f>IMABS(IMDIV(D101,IMSUB(COMPLEX(1,0),IMPRODUCT(COMPLEX('Passive Radiator'!C$18,0),IMPRODUCT(C101,H101)))))</f>
        <v>9.5098729991099571</v>
      </c>
      <c r="U101" s="33">
        <f>20*LOG10('Passive Radiator'!C$31*50000*IMABS(N101))</f>
        <v>103.7777417142683</v>
      </c>
      <c r="V101" s="34">
        <f>20*LOG10('Passive Radiator'!C$31*50000*IMABS(P101))</f>
        <v>86.66221195494721</v>
      </c>
      <c r="W101" s="34">
        <f>20*LOG10('Passive Radiator'!C$31*50000*IMABS(R101))</f>
        <v>79.135763862544252</v>
      </c>
      <c r="X101" s="40">
        <f>1000*'Passive Radiator'!C$31*IMABS(H101)</f>
        <v>2.6340017258359065</v>
      </c>
      <c r="Y101" s="40">
        <f>1000*'Passive Radiator'!C$31*IMABS(J101)</f>
        <v>0.18357332387516057</v>
      </c>
      <c r="Z101" s="40">
        <f>'Passive Radiator'!C$31*IMABS(IMPRODUCT(C101,J101))</f>
        <v>9.5964977585362349E-2</v>
      </c>
      <c r="AA101" s="40">
        <f>1000*'Passive Radiator'!C$31*IMABS(L101)</f>
        <v>7.717687100755545E-2</v>
      </c>
      <c r="AB101" s="53" t="str">
        <f t="shared" si="17"/>
        <v>0.0649949920857717+0.0929078498336006i</v>
      </c>
      <c r="AC101" s="40">
        <f>20*LOG10('Passive Radiator'!C$31*50000*IMABS(AB101))</f>
        <v>104.89776609425039</v>
      </c>
      <c r="AD101" s="40">
        <f t="shared" si="18"/>
        <v>175747.15554036741</v>
      </c>
      <c r="AE101" s="35">
        <f t="shared" si="19"/>
        <v>55.024746900155414</v>
      </c>
      <c r="AG101" s="77"/>
    </row>
    <row r="102" spans="2:33" x14ac:dyDescent="0.25">
      <c r="B102" s="36">
        <v>85.1</v>
      </c>
      <c r="C102" s="29" t="str">
        <f t="shared" si="10"/>
        <v>534.699069640983i</v>
      </c>
      <c r="D102" s="30" t="str">
        <f>COMPLEX('Passive Radiator'!C$19,2*PI()*B102*'Passive Radiator'!C$20)</f>
        <v>6</v>
      </c>
      <c r="E102" s="31" t="str">
        <f>IMSUB(COMPLEX(1,0),IMDIV(COMPLEX('Passive Radiator'!C$41,0),IMSUM(COMPLEX('Passive Radiator'!C$41,0),IMPRODUCT(C102,COMPLEX('Passive Radiator'!C$42,0)))))</f>
        <v>0.99747019389474+0.0502335165634416i</v>
      </c>
      <c r="F102" s="31" t="str">
        <f>IMDIV(IMPRODUCT(C102,COMPLEX(('Passive Radiator'!C$42*'Passive Radiator'!C$14/'Passive Radiator'!C$24),0)),IMSUM(COMPLEX('Passive Radiator'!C$41,0),IMPRODUCT(C102,COMPLEX('Passive Radiator'!C$42,0))))</f>
        <v>0.49873509694737+0.0251167582817208i</v>
      </c>
      <c r="G102" s="42" t="str">
        <f>IMPRODUCT(F102,IMSUB(COMPLEX(1,0),IMDIV(IMPRODUCT(COMPLEX('Passive Radiator'!C$41,0),E102),IMSUM(COMPLEX('Passive Radiator'!C$25-(2*PI()*B102)^2*'Passive Radiator'!C$40,0),IMPRODUCT(C102,COMPLEX('Passive Radiator'!C$26,0)),IMPRODUCT(COMPLEX('Passive Radiator'!C$41,0),E102)))))</f>
        <v>0.56442145278615+0.0325228287755074i</v>
      </c>
      <c r="H102" s="44" t="str">
        <f>IMDIV(COMPLEX('Passive Radiator'!C$18,0),IMPRODUCT(D102,IMSUM(COMPLEX('Passive Radiator'!C$16-(2*PI()*B102)^2*'Passive Radiator'!C$15,0),IMPRODUCT(C102,IMSUM(COMPLEX('Passive Radiator'!C$17,0),IMDIV(COMPLEX('Passive Radiator'!C$18^2,0),D102))),IMPRODUCT(COMPLEX('Passive Radiator'!C$14*'Passive Radiator'!C$41/'Passive Radiator'!C$24,0),G102))))</f>
        <v>-0.0000520514338254322-0.0000630378810088651i</v>
      </c>
      <c r="I102" s="39">
        <f t="shared" si="11"/>
        <v>-129.54705785817785</v>
      </c>
      <c r="J102" s="32" t="str">
        <f>IMPRODUCT(IMDIV(IMPRODUCT(COMPLEX(-'Passive Radiator'!C$41,0),F102),IMSUM(IMPRODUCT(COMPLEX('Passive Radiator'!C$41,0),E102),COMPLEX('Passive Radiator'!C$25-(2*PI()*B102)^2*'Passive Radiator'!C$40,0),IMPRODUCT(COMPLEX('Passive Radiator'!C$26,0),C102))),H102)</f>
        <v>-3.18015088211028E-06-4.37754946082604E-06i</v>
      </c>
      <c r="K102" s="39">
        <f t="shared" si="12"/>
        <v>-125.99721602736268</v>
      </c>
      <c r="L102" s="52" t="str">
        <f>IMSUM(IMPRODUCT(COMPLEX(-('Passive Radiator'!C$14/'Passive Radiator'!C$24),0),H102),IMDIV(IMPRODUCT(COMPLEX(-'Passive Radiator'!C$41,0),J102),IMSUM(COMPLEX('Passive Radiator'!C$41,0),IMPRODUCT(COMPLEX('Passive Radiator'!C$42,0),C102))),IMDIV(IMPRODUCT(COMPLEX('Passive Radiator'!C$42*'Passive Radiator'!C$14/'Passive Radiator'!C$24,0),C102,H102),IMSUM(COMPLEX('Passive Radiator'!C$41,0),IMPRODUCT(COMPLEX('Passive Radiator'!C$42,0),C102))))</f>
        <v>0.0000018770921058959-1.37630228414956E-06i</v>
      </c>
      <c r="M102" s="40">
        <f t="shared" si="13"/>
        <v>-36.249233899058154</v>
      </c>
      <c r="N102" s="51" t="str">
        <f>IMPRODUCT(COMPLEX(('Passive Radiator'!C$10*'Passive Radiator'!C$14)/(2*PI()),0),C102,C102,H102)</f>
        <v>0.0638772470717992+0.0773597575350274i</v>
      </c>
      <c r="O102" s="40">
        <f t="shared" si="14"/>
        <v>50.45294214182217</v>
      </c>
      <c r="P102" s="38" t="str">
        <f>IMPRODUCT(COMPLEX(('Passive Radiator'!C$10*'Passive Radiator'!C$24)/(2*PI()),0),C102,C102,J102)</f>
        <v>0.00780532902526521+0.0107442115587441i</v>
      </c>
      <c r="Q102" s="35">
        <f t="shared" si="15"/>
        <v>54.002783972637289</v>
      </c>
      <c r="R102" s="53" t="str">
        <f>IMPRODUCT(COMPLEX(('Passive Radiator'!C$10*'Passive Radiator'!C$24)/(2*PI()),0),C102,C102,L102)</f>
        <v>-0.00460711520942779+0.00337798191477094i</v>
      </c>
      <c r="S102" s="45">
        <f t="shared" si="16"/>
        <v>143.75076610094183</v>
      </c>
      <c r="T102" s="50">
        <f>IMABS(IMDIV(D102,IMSUB(COMPLEX(1,0),IMPRODUCT(COMPLEX('Passive Radiator'!C$18,0),IMPRODUCT(C102,H102)))))</f>
        <v>9.2843478647078861</v>
      </c>
      <c r="U102" s="33">
        <f>20*LOG10('Passive Radiator'!C$31*50000*IMABS(N102))</f>
        <v>103.83470046404244</v>
      </c>
      <c r="V102" s="34">
        <f>20*LOG10('Passive Radiator'!C$31*50000*IMABS(P102))</f>
        <v>86.270665479491498</v>
      </c>
      <c r="W102" s="34">
        <f>20*LOG10('Passive Radiator'!C$31*50000*IMABS(R102))</f>
        <v>78.94363945263612</v>
      </c>
      <c r="X102" s="40">
        <f>1000*'Passive Radiator'!C$31*IMABS(H102)</f>
        <v>2.5342620786654462</v>
      </c>
      <c r="Y102" s="40">
        <f>1000*'Passive Radiator'!C$31*IMABS(J102)</f>
        <v>0.16773348877693298</v>
      </c>
      <c r="Z102" s="40">
        <f>'Passive Radiator'!C$31*IMABS(IMPRODUCT(C102,J102))</f>
        <v>8.9686940396662376E-2</v>
      </c>
      <c r="AA102" s="40">
        <f>1000*'Passive Radiator'!C$31*IMABS(L102)</f>
        <v>7.2155340232504583E-2</v>
      </c>
      <c r="AB102" s="53" t="str">
        <f t="shared" si="17"/>
        <v>0.0670754608876366+0.0914819510085424i</v>
      </c>
      <c r="AC102" s="40">
        <f>20*LOG10('Passive Radiator'!C$31*50000*IMABS(AB102))</f>
        <v>104.90176636022012</v>
      </c>
      <c r="AD102" s="40">
        <f t="shared" si="18"/>
        <v>175828.1141192097</v>
      </c>
      <c r="AE102" s="35">
        <f t="shared" si="19"/>
        <v>53.750766100942542</v>
      </c>
      <c r="AG102" s="77"/>
    </row>
    <row r="103" spans="2:33" x14ac:dyDescent="0.25">
      <c r="B103" s="36">
        <v>87.1</v>
      </c>
      <c r="C103" s="29" t="str">
        <f t="shared" si="10"/>
        <v>547.265440255342i</v>
      </c>
      <c r="D103" s="30" t="str">
        <f>COMPLEX('Passive Radiator'!C$19,2*PI()*B103*'Passive Radiator'!C$20)</f>
        <v>6</v>
      </c>
      <c r="E103" s="31" t="str">
        <f>IMSUB(COMPLEX(1,0),IMDIV(COMPLEX('Passive Radiator'!C$41,0),IMSUM(COMPLEX('Passive Radiator'!C$41,0),IMPRODUCT(C103,COMPLEX('Passive Radiator'!C$42,0)))))</f>
        <v>0.997584762038277+0.0490856861754113i</v>
      </c>
      <c r="F103" s="31" t="str">
        <f>IMDIV(IMPRODUCT(C103,COMPLEX(('Passive Radiator'!C$42*'Passive Radiator'!C$14/'Passive Radiator'!C$24),0)),IMSUM(COMPLEX('Passive Radiator'!C$41,0),IMPRODUCT(C103,COMPLEX('Passive Radiator'!C$42,0))))</f>
        <v>0.49879238101914+0.0245428430877057i</v>
      </c>
      <c r="G103" s="42" t="str">
        <f>IMPRODUCT(F103,IMSUB(COMPLEX(1,0),IMDIV(IMPRODUCT(COMPLEX('Passive Radiator'!C$41,0),E103),IMSUM(COMPLEX('Passive Radiator'!C$25-(2*PI()*B103)^2*'Passive Radiator'!C$40,0),IMPRODUCT(C103,COMPLEX('Passive Radiator'!C$26,0)),IMPRODUCT(COMPLEX('Passive Radiator'!C$41,0),E103)))))</f>
        <v>0.561125357508051+0.0313853333374248i</v>
      </c>
      <c r="H103" s="44" t="str">
        <f>IMDIV(COMPLEX('Passive Radiator'!C$18,0),IMPRODUCT(D103,IMSUM(COMPLEX('Passive Radiator'!C$16-(2*PI()*B103)^2*'Passive Radiator'!C$15,0),IMPRODUCT(C103,IMSUM(COMPLEX('Passive Radiator'!C$17,0),IMDIV(COMPLEX('Passive Radiator'!C$18^2,0),D103))),IMPRODUCT(COMPLEX('Passive Radiator'!C$14*'Passive Radiator'!C$41/'Passive Radiator'!C$24,0),G103))))</f>
        <v>-0.0000512454191441128-0.0000595189823609867i</v>
      </c>
      <c r="I103" s="39">
        <f t="shared" si="11"/>
        <v>-130.72821617318408</v>
      </c>
      <c r="J103" s="32" t="str">
        <f>IMPRODUCT(IMDIV(IMPRODUCT(COMPLEX(-'Passive Radiator'!C$41,0),F103),IMSUM(IMPRODUCT(COMPLEX('Passive Radiator'!C$41,0),E103),COMPLEX('Passive Radiator'!C$25-(2*PI()*B103)^2*'Passive Radiator'!C$40,0),IMPRODUCT(COMPLEX('Passive Radiator'!C$26,0),C103))),H103)</f>
        <v>-2.98682339913771E-06-3.92350753730351E-06i</v>
      </c>
      <c r="K103" s="39">
        <f t="shared" si="12"/>
        <v>-127.28069720236758</v>
      </c>
      <c r="L103" s="52" t="str">
        <f>IMSUM(IMPRODUCT(COMPLEX(-('Passive Radiator'!C$14/'Passive Radiator'!C$24),0),H103),IMDIV(IMPRODUCT(COMPLEX(-'Passive Radiator'!C$41,0),J103),IMSUM(COMPLEX('Passive Radiator'!C$41,0),IMPRODUCT(COMPLEX('Passive Radiator'!C$42,0),C103))),IMDIV(IMPRODUCT(COMPLEX('Passive Radiator'!C$42*'Passive Radiator'!C$14/'Passive Radiator'!C$24,0),C103,H103),IMSUM(COMPLEX('Passive Radiator'!C$41,0),IMPRODUCT(COMPLEX('Passive Radiator'!C$42,0),C103))))</f>
        <v>0.0000017224519346077-1.32296609988125E-06i</v>
      </c>
      <c r="M103" s="40">
        <f t="shared" si="13"/>
        <v>-37.526836364639045</v>
      </c>
      <c r="N103" s="51" t="str">
        <f>IMPRODUCT(COMPLEX(('Passive Radiator'!C$10*'Passive Radiator'!C$14)/(2*PI()),0),C103,C103,H103)</f>
        <v>0.0658788081144289+0.0765149292095502i</v>
      </c>
      <c r="O103" s="40">
        <f t="shared" si="14"/>
        <v>49.27178382681592</v>
      </c>
      <c r="P103" s="38" t="str">
        <f>IMPRODUCT(COMPLEX(('Passive Radiator'!C$10*'Passive Radiator'!C$24)/(2*PI()),0),C103,C103,J103)</f>
        <v>0.00767945189520748+0.0100877699705663i</v>
      </c>
      <c r="Q103" s="35">
        <f t="shared" si="15"/>
        <v>52.719302797632302</v>
      </c>
      <c r="R103" s="53" t="str">
        <f>IMPRODUCT(COMPLEX(('Passive Radiator'!C$10*'Passive Radiator'!C$24)/(2*PI()),0),C103,C103,L103)</f>
        <v>-0.00442861361587218+0.00340149153979488i</v>
      </c>
      <c r="S103" s="45">
        <f t="shared" si="16"/>
        <v>142.47316363536098</v>
      </c>
      <c r="T103" s="50">
        <f>IMABS(IMDIV(D103,IMSUB(COMPLEX(1,0),IMPRODUCT(COMPLEX('Passive Radiator'!C$18,0),IMPRODUCT(C103,H103)))))</f>
        <v>9.0715769268932966</v>
      </c>
      <c r="U103" s="33">
        <f>20*LOG10('Passive Radiator'!C$31*50000*IMABS(N103))</f>
        <v>103.89031531157502</v>
      </c>
      <c r="V103" s="34">
        <f>20*LOG10('Passive Radiator'!C$31*50000*IMABS(P103))</f>
        <v>85.867794827358381</v>
      </c>
      <c r="W103" s="34">
        <f>20*LOG10('Passive Radiator'!C$31*50000*IMABS(R103))</f>
        <v>78.745779938125281</v>
      </c>
      <c r="X103" s="40">
        <f>1000*'Passive Radiator'!C$31*IMABS(H103)</f>
        <v>2.4347539417785242</v>
      </c>
      <c r="Y103" s="40">
        <f>1000*'Passive Radiator'!C$31*IMABS(J103)</f>
        <v>0.15286183114764243</v>
      </c>
      <c r="Z103" s="40">
        <f>'Passive Radiator'!C$31*IMABS(IMPRODUCT(C103,J103))</f>
        <v>8.3655997321252423E-2</v>
      </c>
      <c r="AA103" s="40">
        <f>1000*'Passive Radiator'!C$31*IMABS(L103)</f>
        <v>6.7328402993822242E-2</v>
      </c>
      <c r="AB103" s="53" t="str">
        <f t="shared" si="17"/>
        <v>0.0691296463937642+0.0900041907199114i</v>
      </c>
      <c r="AC103" s="40">
        <f>20*LOG10('Passive Radiator'!C$31*50000*IMABS(AB103))</f>
        <v>104.90567874417056</v>
      </c>
      <c r="AD103" s="40">
        <f t="shared" si="18"/>
        <v>175907.33018924927</v>
      </c>
      <c r="AE103" s="35">
        <f t="shared" si="19"/>
        <v>52.4731636353619</v>
      </c>
      <c r="AG103" s="77"/>
    </row>
    <row r="104" spans="2:33" x14ac:dyDescent="0.25">
      <c r="B104" s="36">
        <v>89.1</v>
      </c>
      <c r="C104" s="29" t="str">
        <f t="shared" si="10"/>
        <v>559.831810869701i</v>
      </c>
      <c r="D104" s="30" t="str">
        <f>COMPLEX('Passive Radiator'!C$19,2*PI()*B104*'Passive Radiator'!C$20)</f>
        <v>6</v>
      </c>
      <c r="E104" s="31" t="str">
        <f>IMSUB(COMPLEX(1,0),IMDIV(COMPLEX('Passive Radiator'!C$41,0),IMSUM(COMPLEX('Passive Radiator'!C$41,0),IMPRODUCT(C104,COMPLEX('Passive Radiator'!C$42,0)))))</f>
        <v>0.997691725829657+0.0479890200014264i</v>
      </c>
      <c r="F104" s="31" t="str">
        <f>IMDIV(IMPRODUCT(C104,COMPLEX(('Passive Radiator'!C$42*'Passive Radiator'!C$14/'Passive Radiator'!C$24),0)),IMSUM(COMPLEX('Passive Radiator'!C$41,0),IMPRODUCT(C104,COMPLEX('Passive Radiator'!C$42,0))))</f>
        <v>0.498845862914829+0.0239945100007132i</v>
      </c>
      <c r="G104" s="42" t="str">
        <f>IMPRODUCT(F104,IMSUB(COMPLEX(1,0),IMDIV(IMPRODUCT(COMPLEX('Passive Radiator'!C$41,0),E104),IMSUM(COMPLEX('Passive Radiator'!C$25-(2*PI()*B104)^2*'Passive Radiator'!C$40,0),IMPRODUCT(C104,COMPLEX('Passive Radiator'!C$26,0)),IMPRODUCT(COMPLEX('Passive Radiator'!C$41,0),E104)))))</f>
        <v>0.558084335881433+0.0303306941609075i</v>
      </c>
      <c r="H104" s="44" t="str">
        <f>IMDIV(COMPLEX('Passive Radiator'!C$18,0),IMPRODUCT(D104,IMSUM(COMPLEX('Passive Radiator'!C$16-(2*PI()*B104)^2*'Passive Radiator'!C$15,0),IMPRODUCT(C104,IMSUM(COMPLEX('Passive Radiator'!C$17,0),IMDIV(COMPLEX('Passive Radiator'!C$18^2,0),D104))),IMPRODUCT(COMPLEX('Passive Radiator'!C$14*'Passive Radiator'!C$41/'Passive Radiator'!C$24,0),G104))))</f>
        <v>-0.0000503778885799789-0.000056236130375697i</v>
      </c>
      <c r="I104" s="39">
        <f t="shared" si="11"/>
        <v>-131.854866437369</v>
      </c>
      <c r="J104" s="32" t="str">
        <f>IMPRODUCT(IMDIV(IMPRODUCT(COMPLEX(-'Passive Radiator'!C$41,0),F104),IMSUM(IMPRODUCT(COMPLEX('Passive Radiator'!C$41,0),E104),COMPLEX('Passive Radiator'!C$25-(2*PI()*B104)^2*'Passive Radiator'!C$40,0),IMPRODUCT(COMPLEX('Passive Radiator'!C$26,0),C104))),H104)</f>
        <v>-2.80357815373616E-06-3.52413978138651E-06i</v>
      </c>
      <c r="K104" s="39">
        <f t="shared" si="12"/>
        <v>-128.5034929481933</v>
      </c>
      <c r="L104" s="52" t="str">
        <f>IMSUM(IMPRODUCT(COMPLEX(-('Passive Radiator'!C$14/'Passive Radiator'!C$24),0),H104),IMDIV(IMPRODUCT(COMPLEX(-'Passive Radiator'!C$41,0),J104),IMSUM(COMPLEX('Passive Radiator'!C$41,0),IMPRODUCT(COMPLEX('Passive Radiator'!C$42,0),C104))),IMDIV(IMPRODUCT(COMPLEX('Passive Radiator'!C$42*'Passive Radiator'!C$14/'Passive Radiator'!C$24,0),C104,H104),IMSUM(COMPLEX('Passive Radiator'!C$41,0),IMPRODUCT(COMPLEX('Passive Radiator'!C$42,0),C104))))</f>
        <v>1.58309282367749E-06-1.27029483501915E-06i</v>
      </c>
      <c r="M104" s="40">
        <f t="shared" si="13"/>
        <v>-38.744023354546577</v>
      </c>
      <c r="N104" s="51" t="str">
        <f>IMPRODUCT(COMPLEX(('Passive Radiator'!C$10*'Passive Radiator'!C$14)/(2*PI()),0),C104,C104,H104)</f>
        <v>0.0677719127782572+0.0756528356038147i</v>
      </c>
      <c r="O104" s="40">
        <f t="shared" si="14"/>
        <v>48.145133562631017</v>
      </c>
      <c r="P104" s="38" t="str">
        <f>IMPRODUCT(COMPLEX(('Passive Radiator'!C$10*'Passive Radiator'!C$24)/(2*PI()),0),C104,C104,J104)</f>
        <v>0.00754314479855138+0.00948184612792333i</v>
      </c>
      <c r="Q104" s="35">
        <f t="shared" si="15"/>
        <v>51.496507051806674</v>
      </c>
      <c r="R104" s="53" t="str">
        <f>IMPRODUCT(COMPLEX(('Passive Radiator'!C$10*'Passive Radiator'!C$24)/(2*PI()),0),C104,C104,L104)</f>
        <v>-0.00425937774648199+0.00341778161762033i</v>
      </c>
      <c r="S104" s="45">
        <f t="shared" si="16"/>
        <v>141.25597664545339</v>
      </c>
      <c r="T104" s="50">
        <f>IMABS(IMDIV(D104,IMSUB(COMPLEX(1,0),IMPRODUCT(COMPLEX('Passive Radiator'!C$18,0),IMPRODUCT(C104,H104)))))</f>
        <v>8.8804734223878814</v>
      </c>
      <c r="U104" s="33">
        <f>20*LOG10('Passive Radiator'!C$31*50000*IMABS(N104))</f>
        <v>103.941908827905</v>
      </c>
      <c r="V104" s="34">
        <f>20*LOG10('Passive Radiator'!C$31*50000*IMABS(P104))</f>
        <v>85.47402585418881</v>
      </c>
      <c r="W104" s="34">
        <f>20*LOG10('Passive Radiator'!C$31*50000*IMABS(R104))</f>
        <v>78.552224424679878</v>
      </c>
      <c r="X104" s="40">
        <f>1000*'Passive Radiator'!C$31*IMABS(H104)</f>
        <v>2.3405377781036139</v>
      </c>
      <c r="Y104" s="40">
        <f>1000*'Passive Radiator'!C$31*IMABS(J104)</f>
        <v>0.13960195846765966</v>
      </c>
      <c r="Z104" s="40">
        <f>'Passive Radiator'!C$31*IMABS(IMPRODUCT(C104,J104))</f>
        <v>7.8153617209906698E-2</v>
      </c>
      <c r="AA104" s="40">
        <f>1000*'Passive Radiator'!C$31*IMABS(L104)</f>
        <v>6.2921843694074428E-2</v>
      </c>
      <c r="AB104" s="53" t="str">
        <f t="shared" si="17"/>
        <v>0.0710556798303266+0.0885524633493583i</v>
      </c>
      <c r="AC104" s="40">
        <f>20*LOG10('Passive Radiator'!C$31*50000*IMABS(AB104))</f>
        <v>104.90931421130912</v>
      </c>
      <c r="AD104" s="40">
        <f t="shared" si="18"/>
        <v>175980.97137002624</v>
      </c>
      <c r="AE104" s="35">
        <f t="shared" si="19"/>
        <v>51.255976645452684</v>
      </c>
      <c r="AG104" s="77"/>
    </row>
    <row r="105" spans="2:33" x14ac:dyDescent="0.25">
      <c r="B105" s="36">
        <v>91.2</v>
      </c>
      <c r="C105" s="29" t="str">
        <f t="shared" si="10"/>
        <v>573.026500014778i</v>
      </c>
      <c r="D105" s="30" t="str">
        <f>COMPLEX('Passive Radiator'!C$19,2*PI()*B105*'Passive Radiator'!C$20)</f>
        <v>6</v>
      </c>
      <c r="E105" s="31" t="str">
        <f>IMSUB(COMPLEX(1,0),IMDIV(COMPLEX('Passive Radiator'!C$41,0),IMSUM(COMPLEX('Passive Radiator'!C$41,0),IMPRODUCT(C105,COMPLEX('Passive Radiator'!C$42,0)))))</f>
        <v>0.997796572524493+0.0468889366787826i</v>
      </c>
      <c r="F105" s="31" t="str">
        <f>IMDIV(IMPRODUCT(C105,COMPLEX(('Passive Radiator'!C$42*'Passive Radiator'!C$14/'Passive Radiator'!C$24),0)),IMSUM(COMPLEX('Passive Radiator'!C$41,0),IMPRODUCT(C105,COMPLEX('Passive Radiator'!C$42,0))))</f>
        <v>0.49889828626225+0.0234444683393915i</v>
      </c>
      <c r="G105" s="42" t="str">
        <f>IMPRODUCT(F105,IMSUB(COMPLEX(1,0),IMDIV(IMPRODUCT(COMPLEX('Passive Radiator'!C$41,0),E105),IMSUM(COMPLEX('Passive Radiator'!C$25-(2*PI()*B105)^2*'Passive Radiator'!C$40,0),IMPRODUCT(C105,COMPLEX('Passive Radiator'!C$26,0)),IMPRODUCT(COMPLEX('Passive Radiator'!C$41,0),E105)))))</f>
        <v>0.555136953045563+0.0293027389732303i</v>
      </c>
      <c r="H105" s="44" t="str">
        <f>IMDIV(COMPLEX('Passive Radiator'!C$18,0),IMPRODUCT(D105,IMSUM(COMPLEX('Passive Radiator'!C$16-(2*PI()*B105)^2*'Passive Radiator'!C$15,0),IMPRODUCT(C105,IMSUM(COMPLEX('Passive Radiator'!C$17,0),IMDIV(COMPLEX('Passive Radiator'!C$18^2,0),D105))),IMPRODUCT(COMPLEX('Passive Radiator'!C$14*'Passive Radiator'!C$41/'Passive Radiator'!C$24,0),G105))))</f>
        <v>-0.0000494174315945173-0.0000530247776377461i</v>
      </c>
      <c r="I105" s="39">
        <f t="shared" si="11"/>
        <v>-132.98324988052596</v>
      </c>
      <c r="J105" s="32" t="str">
        <f>IMPRODUCT(IMDIV(IMPRODUCT(COMPLEX(-'Passive Radiator'!C$41,0),F105),IMSUM(IMPRODUCT(COMPLEX('Passive Radiator'!C$41,0),E105),COMPLEX('Passive Radiator'!C$25-(2*PI()*B105)^2*'Passive Radiator'!C$40,0),IMPRODUCT(COMPLEX('Passive Radiator'!C$26,0),C105))),H105)</f>
        <v>-2.62227491694841E-06-3.15554081192838E-06i</v>
      </c>
      <c r="K105" s="39">
        <f t="shared" si="12"/>
        <v>-129.72680159237672</v>
      </c>
      <c r="L105" s="52" t="str">
        <f>IMSUM(IMPRODUCT(COMPLEX(-('Passive Radiator'!C$14/'Passive Radiator'!C$24),0),H105),IMDIV(IMPRODUCT(COMPLEX(-'Passive Radiator'!C$41,0),J105),IMSUM(COMPLEX('Passive Radiator'!C$41,0),IMPRODUCT(COMPLEX('Passive Radiator'!C$42,0),C105))),IMDIV(IMPRODUCT(COMPLEX('Passive Radiator'!C$42*'Passive Radiator'!C$14/'Passive Radiator'!C$24,0),C105,H105),IMSUM(COMPLEX('Passive Radiator'!C$41,0),IMPRODUCT(COMPLEX('Passive Radiator'!C$42,0),C105))))</f>
        <v>1.45131952972166E-06-1.21614996167707E-06i</v>
      </c>
      <c r="M105" s="40">
        <f t="shared" si="13"/>
        <v>-39.961713342975564</v>
      </c>
      <c r="N105" s="51" t="str">
        <f>IMPRODUCT(COMPLEX(('Passive Radiator'!C$10*'Passive Radiator'!C$14)/(2*PI()),0),C105,C105,H105)</f>
        <v>0.0696504970495566+0.0747348050929659i</v>
      </c>
      <c r="O105" s="40">
        <f t="shared" si="14"/>
        <v>47.016750119474018</v>
      </c>
      <c r="P105" s="38" t="str">
        <f>IMPRODUCT(COMPLEX(('Passive Radiator'!C$10*'Passive Radiator'!C$24)/(2*PI()),0),C105,C105,J105)</f>
        <v>0.00739183504576571+0.00889503881198704i</v>
      </c>
      <c r="Q105" s="35">
        <f t="shared" si="15"/>
        <v>50.273198407623298</v>
      </c>
      <c r="R105" s="53" t="str">
        <f>IMPRODUCT(COMPLEX(('Passive Radiator'!C$10*'Passive Radiator'!C$24)/(2*PI()),0),C105,C105,L105)</f>
        <v>-0.00409107164663156+0.00342816073537116i</v>
      </c>
      <c r="S105" s="45">
        <f t="shared" si="16"/>
        <v>140.03828665702437</v>
      </c>
      <c r="T105" s="50">
        <f>IMABS(IMDIV(D105,IMSUB(COMPLEX(1,0),IMPRODUCT(COMPLEX('Passive Radiator'!C$18,0),IMPRODUCT(C105,H105)))))</f>
        <v>8.6998596979372582</v>
      </c>
      <c r="U105" s="33">
        <f>20*LOG10('Passive Radiator'!C$31*50000*IMABS(N105))</f>
        <v>103.99217559354071</v>
      </c>
      <c r="V105" s="34">
        <f>20*LOG10('Passive Radiator'!C$31*50000*IMABS(P105))</f>
        <v>85.069927110662093</v>
      </c>
      <c r="W105" s="34">
        <f>20*LOG10('Passive Radiator'!C$31*50000*IMABS(R105))</f>
        <v>78.353429376716875</v>
      </c>
      <c r="X105" s="40">
        <f>1000*'Passive Radiator'!C$31*IMABS(H105)</f>
        <v>2.2469568119932561</v>
      </c>
      <c r="Y105" s="40">
        <f>1000*'Passive Radiator'!C$31*IMABS(J105)</f>
        <v>0.12718980610538769</v>
      </c>
      <c r="Z105" s="40">
        <f>'Passive Radiator'!C$31*IMABS(IMPRODUCT(C105,J105))</f>
        <v>7.2883129430128549E-2</v>
      </c>
      <c r="AA105" s="40">
        <f>1000*'Passive Radiator'!C$31*IMABS(L105)</f>
        <v>5.8698556127725433E-2</v>
      </c>
      <c r="AB105" s="53" t="str">
        <f t="shared" si="17"/>
        <v>0.0729512604486908+0.0870580046403241i</v>
      </c>
      <c r="AC105" s="40">
        <f>20*LOG10('Passive Radiator'!C$31*50000*IMABS(AB105))</f>
        <v>104.91286184917698</v>
      </c>
      <c r="AD105" s="40">
        <f t="shared" si="18"/>
        <v>176052.86317367942</v>
      </c>
      <c r="AE105" s="35">
        <f t="shared" si="19"/>
        <v>50.038286657028713</v>
      </c>
      <c r="AG105" s="77"/>
    </row>
    <row r="106" spans="2:33" x14ac:dyDescent="0.25">
      <c r="B106" s="36">
        <v>93.3</v>
      </c>
      <c r="C106" s="29" t="str">
        <f t="shared" si="10"/>
        <v>586.221189159855i</v>
      </c>
      <c r="D106" s="30" t="str">
        <f>COMPLEX('Passive Radiator'!C$19,2*PI()*B106*'Passive Radiator'!C$20)</f>
        <v>6</v>
      </c>
      <c r="E106" s="31" t="str">
        <f>IMSUB(COMPLEX(1,0),IMDIV(COMPLEX('Passive Radiator'!C$41,0),IMSUM(COMPLEX('Passive Radiator'!C$41,0),IMPRODUCT(C106,COMPLEX('Passive Radiator'!C$42,0)))))</f>
        <v>0.997894439403966+0.0458380541756531i</v>
      </c>
      <c r="F106" s="31" t="str">
        <f>IMDIV(IMPRODUCT(C106,COMPLEX(('Passive Radiator'!C$42*'Passive Radiator'!C$14/'Passive Radiator'!C$24),0)),IMSUM(COMPLEX('Passive Radiator'!C$41,0),IMPRODUCT(C106,COMPLEX('Passive Radiator'!C$42,0))))</f>
        <v>0.498947219701985+0.0229190270878266i</v>
      </c>
      <c r="G106" s="42" t="str">
        <f>IMPRODUCT(F106,IMSUB(COMPLEX(1,0),IMDIV(IMPRODUCT(COMPLEX('Passive Radiator'!C$41,0),E106),IMSUM(COMPLEX('Passive Radiator'!C$25-(2*PI()*B106)^2*'Passive Radiator'!C$40,0),IMPRODUCT(C106,COMPLEX('Passive Radiator'!C$26,0)),IMPRODUCT(COMPLEX('Passive Radiator'!C$41,0),E106)))))</f>
        <v>0.552415190684161+0.0283474201486027i</v>
      </c>
      <c r="H106" s="44" t="str">
        <f>IMDIV(COMPLEX('Passive Radiator'!C$18,0),IMPRODUCT(D106,IMSUM(COMPLEX('Passive Radiator'!C$16-(2*PI()*B106)^2*'Passive Radiator'!C$15,0),IMPRODUCT(C106,IMSUM(COMPLEX('Passive Radiator'!C$17,0),IMDIV(COMPLEX('Passive Radiator'!C$18^2,0),D106))),IMPRODUCT(COMPLEX('Passive Radiator'!C$14*'Passive Radiator'!C$41/'Passive Radiator'!C$24,0),G106))))</f>
        <v>-0.0000484205946409107-0.0000500368210597061i</v>
      </c>
      <c r="I106" s="39">
        <f t="shared" si="11"/>
        <v>-134.05954634935759</v>
      </c>
      <c r="J106" s="32" t="str">
        <f>IMPRODUCT(IMDIV(IMPRODUCT(COMPLEX(-'Passive Radiator'!C$41,0),F106),IMSUM(IMPRODUCT(COMPLEX('Passive Radiator'!C$41,0),E106),COMPLEX('Passive Radiator'!C$25-(2*PI()*B106)^2*'Passive Radiator'!C$40,0),IMPRODUCT(COMPLEX('Passive Radiator'!C$26,0),C106))),H106)</f>
        <v>-2.45229757758278E-06-2.83176722467739E-06i</v>
      </c>
      <c r="K106" s="39">
        <f t="shared" si="12"/>
        <v>-130.89241446104114</v>
      </c>
      <c r="L106" s="52" t="str">
        <f>IMSUM(IMPRODUCT(COMPLEX(-('Passive Radiator'!C$14/'Passive Radiator'!C$24),0),H106),IMDIV(IMPRODUCT(COMPLEX(-'Passive Radiator'!C$41,0),J106),IMSUM(COMPLEX('Passive Radiator'!C$41,0),IMPRODUCT(COMPLEX('Passive Radiator'!C$42,0),C106))),IMDIV(IMPRODUCT(COMPLEX('Passive Radiator'!C$42*'Passive Radiator'!C$14/'Passive Radiator'!C$24,0),C106,H106),IMSUM(COMPLEX('Passive Radiator'!C$41,0),IMPRODUCT(COMPLEX('Passive Radiator'!C$42,0),C106))))</f>
        <v>1.33273766591891E-06-1.16352123252744E-06i</v>
      </c>
      <c r="M106" s="40">
        <f t="shared" si="13"/>
        <v>-41.121965762806418</v>
      </c>
      <c r="N106" s="51" t="str">
        <f>IMPRODUCT(COMPLEX(('Passive Radiator'!C$10*'Passive Radiator'!C$14)/(2*PI()),0),C106,C106,H106)</f>
        <v>0.0714245938865638+0.0738086686061598i</v>
      </c>
      <c r="O106" s="40">
        <f t="shared" si="14"/>
        <v>45.940453650642432</v>
      </c>
      <c r="P106" s="38" t="str">
        <f>IMPRODUCT(COMPLEX(('Passive Radiator'!C$10*'Passive Radiator'!C$24)/(2*PI()),0),C106,C106,J106)</f>
        <v>0.00723470497902006+0.00835420653149007i</v>
      </c>
      <c r="Q106" s="35">
        <f t="shared" si="15"/>
        <v>49.107585538958858</v>
      </c>
      <c r="R106" s="53" t="str">
        <f>IMPRODUCT(COMPLEX(('Passive Radiator'!C$10*'Passive Radiator'!C$24)/(2*PI()),0),C106,C106,L106)</f>
        <v>-0.0039318082419896+0.00343259029047329i</v>
      </c>
      <c r="S106" s="45">
        <f t="shared" si="16"/>
        <v>138.87803423719359</v>
      </c>
      <c r="T106" s="50">
        <f>IMABS(IMDIV(D106,IMSUB(COMPLEX(1,0),IMPRODUCT(COMPLEX('Passive Radiator'!C$18,0),IMPRODUCT(C106,H106)))))</f>
        <v>8.5369723065202709</v>
      </c>
      <c r="U106" s="33">
        <f>20*LOG10('Passive Radiator'!C$31*50000*IMABS(N106))</f>
        <v>104.0388260022815</v>
      </c>
      <c r="V106" s="34">
        <f>20*LOG10('Passive Radiator'!C$31*50000*IMABS(P106))</f>
        <v>84.674989918915344</v>
      </c>
      <c r="W106" s="34">
        <f>20*LOG10('Passive Radiator'!C$31*50000*IMABS(R106))</f>
        <v>78.158990714243245</v>
      </c>
      <c r="X106" s="40">
        <f>1000*'Passive Radiator'!C$31*IMABS(H106)</f>
        <v>2.1585078611628821</v>
      </c>
      <c r="Y106" s="40">
        <f>1000*'Passive Radiator'!C$31*IMABS(J106)</f>
        <v>0.11612663317193095</v>
      </c>
      <c r="Z106" s="40">
        <f>'Passive Radiator'!C$31*IMABS(IMPRODUCT(C106,J106))</f>
        <v>6.807589299117961E-2</v>
      </c>
      <c r="AA106" s="40">
        <f>1000*'Passive Radiator'!C$31*IMABS(L106)</f>
        <v>5.4844347587128903E-2</v>
      </c>
      <c r="AB106" s="53" t="str">
        <f t="shared" si="17"/>
        <v>0.0747274906235943+0.0855954654281231i</v>
      </c>
      <c r="AC106" s="40">
        <f>20*LOG10('Passive Radiator'!C$31*50000*IMABS(AB106))</f>
        <v>104.91615929506521</v>
      </c>
      <c r="AD106" s="40">
        <f t="shared" si="18"/>
        <v>176119.71124808057</v>
      </c>
      <c r="AE106" s="35">
        <f t="shared" si="19"/>
        <v>48.878034237200247</v>
      </c>
      <c r="AG106" s="77"/>
    </row>
    <row r="107" spans="2:33" x14ac:dyDescent="0.25">
      <c r="B107" s="36">
        <v>95.5</v>
      </c>
      <c r="C107" s="29" t="str">
        <f t="shared" si="10"/>
        <v>600.04419683565i</v>
      </c>
      <c r="D107" s="30" t="str">
        <f>COMPLEX('Passive Radiator'!C$19,2*PI()*B107*'Passive Radiator'!C$20)</f>
        <v>6</v>
      </c>
      <c r="E107" s="31" t="str">
        <f>IMSUB(COMPLEX(1,0),IMDIV(COMPLEX('Passive Radiator'!C$41,0),IMSUM(COMPLEX('Passive Radiator'!C$41,0),IMPRODUCT(C107,COMPLEX('Passive Radiator'!C$42,0)))))</f>
        <v>0.997990139400581+0.0447863936903777i</v>
      </c>
      <c r="F107" s="31" t="str">
        <f>IMDIV(IMPRODUCT(C107,COMPLEX(('Passive Radiator'!C$42*'Passive Radiator'!C$14/'Passive Radiator'!C$24),0)),IMSUM(COMPLEX('Passive Radiator'!C$41,0),IMPRODUCT(C107,COMPLEX('Passive Radiator'!C$42,0))))</f>
        <v>0.498995069700291+0.0223931968451888i</v>
      </c>
      <c r="G107" s="42" t="str">
        <f>IMPRODUCT(F107,IMSUB(COMPLEX(1,0),IMDIV(IMPRODUCT(COMPLEX('Passive Radiator'!C$41,0),E107),IMSUM(COMPLEX('Passive Radiator'!C$25-(2*PI()*B107)^2*'Passive Radiator'!C$40,0),IMPRODUCT(C107,COMPLEX('Passive Radiator'!C$26,0)),IMPRODUCT(COMPLEX('Passive Radiator'!C$41,0),E107)))))</f>
        <v>0.549780733906825+0.0274162204857795i</v>
      </c>
      <c r="H107" s="44" t="str">
        <f>IMDIV(COMPLEX('Passive Radiator'!C$18,0),IMPRODUCT(D107,IMSUM(COMPLEX('Passive Radiator'!C$16-(2*PI()*B107)^2*'Passive Radiator'!C$15,0),IMPRODUCT(C107,IMSUM(COMPLEX('Passive Radiator'!C$17,0),IMDIV(COMPLEX('Passive Radiator'!C$18^2,0),D107))),IMPRODUCT(COMPLEX('Passive Radiator'!C$14*'Passive Radiator'!C$41/'Passive Radiator'!C$24,0),G107))))</f>
        <v>-0.0000473503804947505-0.000047127615716318i</v>
      </c>
      <c r="I107" s="39">
        <f t="shared" si="11"/>
        <v>-135.13509450335161</v>
      </c>
      <c r="J107" s="32" t="str">
        <f>IMPRODUCT(IMDIV(IMPRODUCT(COMPLEX(-'Passive Radiator'!C$41,0),F107),IMSUM(IMPRODUCT(COMPLEX('Passive Radiator'!C$41,0),E107),COMPLEX('Passive Radiator'!C$25-(2*PI()*B107)^2*'Passive Radiator'!C$40,0),IMPRODUCT(COMPLEX('Passive Radiator'!C$26,0),C107))),H107)</f>
        <v>-2.28607889250075E-06-2.53395701832464E-06i</v>
      </c>
      <c r="K107" s="39">
        <f t="shared" si="12"/>
        <v>-132.05606551164766</v>
      </c>
      <c r="L107" s="52" t="str">
        <f>IMSUM(IMPRODUCT(COMPLEX(-('Passive Radiator'!C$14/'Passive Radiator'!C$24),0),H107),IMDIV(IMPRODUCT(COMPLEX(-'Passive Radiator'!C$41,0),J107),IMSUM(COMPLEX('Passive Radiator'!C$41,0),IMPRODUCT(COMPLEX('Passive Radiator'!C$42,0),C107))),IMDIV(IMPRODUCT(COMPLEX('Passive Radiator'!C$42*'Passive Radiator'!C$14/'Passive Radiator'!C$24,0),C107,H107),IMSUM(COMPLEX('Passive Radiator'!C$41,0),IMPRODUCT(COMPLEX('Passive Radiator'!C$42,0),C107))))</f>
        <v>1.22100330415218E-06-1.11025875104225E-06i</v>
      </c>
      <c r="M107" s="40">
        <f t="shared" si="13"/>
        <v>-42.280258994686214</v>
      </c>
      <c r="N107" s="51" t="str">
        <f>IMPRODUCT(COMPLEX(('Passive Radiator'!C$10*'Passive Radiator'!C$14)/(2*PI()),0),C107,C107,H107)</f>
        <v>0.073178683135318+0.0728344064269941i</v>
      </c>
      <c r="O107" s="40">
        <f t="shared" si="14"/>
        <v>44.864905496648433</v>
      </c>
      <c r="P107" s="38" t="str">
        <f>IMPRODUCT(COMPLEX(('Passive Radiator'!C$10*'Passive Radiator'!C$24)/(2*PI()),0),C107,C107,J107)</f>
        <v>0.00706614143956871+0.00783231880229778i</v>
      </c>
      <c r="Q107" s="35">
        <f t="shared" si="15"/>
        <v>47.94393448835234</v>
      </c>
      <c r="R107" s="53" t="str">
        <f>IMPRODUCT(COMPLEX(('Passive Radiator'!C$10*'Passive Radiator'!C$24)/(2*PI()),0),C107,C107,L107)</f>
        <v>-0.0037740526250527+0.00343174743230383i</v>
      </c>
      <c r="S107" s="45">
        <f t="shared" si="16"/>
        <v>137.71974100531378</v>
      </c>
      <c r="T107" s="50">
        <f>IMABS(IMDIV(D107,IMSUB(COMPLEX(1,0),IMPRODUCT(COMPLEX('Passive Radiator'!C$18,0),IMPRODUCT(C107,H107)))))</f>
        <v>8.3827710133391804</v>
      </c>
      <c r="U107" s="33">
        <f>20*LOG10('Passive Radiator'!C$31*50000*IMABS(N107))</f>
        <v>104.08419396126759</v>
      </c>
      <c r="V107" s="34">
        <f>20*LOG10('Passive Radiator'!C$31*50000*IMABS(P107))</f>
        <v>84.270632343392265</v>
      </c>
      <c r="W107" s="34">
        <f>20*LOG10('Passive Radiator'!C$31*50000*IMABS(R107))</f>
        <v>77.959767582279397</v>
      </c>
      <c r="X107" s="40">
        <f>1000*'Passive Radiator'!C$31*IMABS(H107)</f>
        <v>2.0709927423712982</v>
      </c>
      <c r="Y107" s="40">
        <f>1000*'Passive Radiator'!C$31*IMABS(J107)</f>
        <v>0.10579630510272768</v>
      </c>
      <c r="Z107" s="40">
        <f>'Passive Radiator'!C$31*IMABS(IMPRODUCT(C107,J107))</f>
        <v>6.3482458923545579E-2</v>
      </c>
      <c r="AA107" s="40">
        <f>1000*'Passive Radiator'!C$31*IMABS(L107)</f>
        <v>5.1159614385360618E-2</v>
      </c>
      <c r="AB107" s="53" t="str">
        <f t="shared" si="17"/>
        <v>0.076470771949834+0.0840984726615957i</v>
      </c>
      <c r="AC107" s="40">
        <f>20*LOG10('Passive Radiator'!C$31*50000*IMABS(AB107))</f>
        <v>104.91937071984631</v>
      </c>
      <c r="AD107" s="40">
        <f t="shared" si="18"/>
        <v>176184.83984170307</v>
      </c>
      <c r="AE107" s="35">
        <f t="shared" si="19"/>
        <v>47.719741005316514</v>
      </c>
      <c r="AG107" s="77"/>
    </row>
    <row r="108" spans="2:33" x14ac:dyDescent="0.25">
      <c r="B108" s="36">
        <v>97.7</v>
      </c>
      <c r="C108" s="29" t="str">
        <f t="shared" si="10"/>
        <v>613.867204511446i</v>
      </c>
      <c r="D108" s="30" t="str">
        <f>COMPLEX('Passive Radiator'!C$19,2*PI()*B108*'Passive Radiator'!C$20)</f>
        <v>6</v>
      </c>
      <c r="E108" s="31" t="str">
        <f>IMSUB(COMPLEX(1,0),IMDIV(COMPLEX('Passive Radiator'!C$41,0),IMSUM(COMPLEX('Passive Radiator'!C$41,0),IMPRODUCT(C108,COMPLEX('Passive Radiator'!C$42,0)))))</f>
        <v>0.998079464134644+0.0437818159439088i</v>
      </c>
      <c r="F108" s="31" t="str">
        <f>IMDIV(IMPRODUCT(C108,COMPLEX(('Passive Radiator'!C$42*'Passive Radiator'!C$14/'Passive Radiator'!C$24),0)),IMSUM(COMPLEX('Passive Radiator'!C$41,0),IMPRODUCT(C108,COMPLEX('Passive Radiator'!C$42,0))))</f>
        <v>0.499039732067322+0.0218909079719544i</v>
      </c>
      <c r="G108" s="42" t="str">
        <f>IMPRODUCT(F108,IMSUB(COMPLEX(1,0),IMDIV(IMPRODUCT(COMPLEX('Passive Radiator'!C$41,0),E108),IMSUM(COMPLEX('Passive Radiator'!C$25-(2*PI()*B108)^2*'Passive Radiator'!C$40,0),IMPRODUCT(C108,COMPLEX('Passive Radiator'!C$26,0)),IMPRODUCT(COMPLEX('Passive Radiator'!C$41,0),E108)))))</f>
        <v>0.547345558463562+0.0265488237136288i</v>
      </c>
      <c r="H108" s="44" t="str">
        <f>IMDIV(COMPLEX('Passive Radiator'!C$18,0),IMPRODUCT(D108,IMSUM(COMPLEX('Passive Radiator'!C$16-(2*PI()*B108)^2*'Passive Radiator'!C$15,0),IMPRODUCT(C108,IMSUM(COMPLEX('Passive Radiator'!C$17,0),IMDIV(COMPLEX('Passive Radiator'!C$18^2,0),D108))),IMPRODUCT(COMPLEX('Passive Radiator'!C$14*'Passive Radiator'!C$41/'Passive Radiator'!C$24,0),G108))))</f>
        <v>-0.0000462647933268596-0.0000444267040753182i</v>
      </c>
      <c r="I108" s="39">
        <f t="shared" si="11"/>
        <v>-136.16108282429278</v>
      </c>
      <c r="J108" s="32" t="str">
        <f>IMPRODUCT(IMDIV(IMPRODUCT(COMPLEX(-'Passive Radiator'!C$41,0),F108),IMSUM(IMPRODUCT(COMPLEX('Passive Radiator'!C$41,0),E108),COMPLEX('Passive Radiator'!C$25-(2*PI()*B108)^2*'Passive Radiator'!C$40,0),IMPRODUCT(COMPLEX('Passive Radiator'!C$26,0),C108))),H108)</f>
        <v>-2.13151583887356E-06-2.27260915679647E-06i</v>
      </c>
      <c r="K108" s="39">
        <f t="shared" si="12"/>
        <v>-133.16506396448978</v>
      </c>
      <c r="L108" s="52" t="str">
        <f>IMSUM(IMPRODUCT(COMPLEX(-('Passive Radiator'!C$14/'Passive Radiator'!C$24),0),H108),IMDIV(IMPRODUCT(COMPLEX(-'Passive Radiator'!C$41,0),J108),IMSUM(COMPLEX('Passive Radiator'!C$41,0),IMPRODUCT(COMPLEX('Passive Radiator'!C$42,0),C108))),IMDIV(IMPRODUCT(COMPLEX('Passive Radiator'!C$42*'Passive Radiator'!C$14/'Passive Radiator'!C$24,0),C108,H108),IMSUM(COMPLEX('Passive Radiator'!C$41,0),IMPRODUCT(COMPLEX('Passive Radiator'!C$42,0),C108))))</f>
        <v>1.12056009628524E-06-1.05907380052722E-06i</v>
      </c>
      <c r="M108" s="40">
        <f t="shared" si="13"/>
        <v>-43.384145512914074</v>
      </c>
      <c r="N108" s="51" t="str">
        <f>IMPRODUCT(COMPLEX(('Passive Radiator'!C$10*'Passive Radiator'!C$14)/(2*PI()),0),C108,C108,H108)</f>
        <v>0.0748331673761843+0.0718600634083102i</v>
      </c>
      <c r="O108" s="40">
        <f t="shared" si="14"/>
        <v>43.838917175707238</v>
      </c>
      <c r="P108" s="38" t="str">
        <f>IMPRODUCT(COMPLEX(('Passive Radiator'!C$10*'Passive Radiator'!C$24)/(2*PI()),0),C108,C108,J108)</f>
        <v>0.00689544122281029+0.00735187727781182i</v>
      </c>
      <c r="Q108" s="35">
        <f t="shared" si="15"/>
        <v>46.834936035510246</v>
      </c>
      <c r="R108" s="53" t="str">
        <f>IMPRODUCT(COMPLEX(('Passive Radiator'!C$10*'Passive Radiator'!C$24)/(2*PI()),0),C108,C108,L108)</f>
        <v>-0.00362500533171964+0.00342609752598088i</v>
      </c>
      <c r="S108" s="45">
        <f t="shared" si="16"/>
        <v>136.61585448708593</v>
      </c>
      <c r="T108" s="50">
        <f>IMABS(IMDIV(D108,IMSUB(COMPLEX(1,0),IMPRODUCT(COMPLEX('Passive Radiator'!C$18,0),IMPRODUCT(C108,H108)))))</f>
        <v>8.2431783452616099</v>
      </c>
      <c r="U108" s="33">
        <f>20*LOG10('Passive Radiator'!C$31*50000*IMABS(N108))</f>
        <v>104.12631906976279</v>
      </c>
      <c r="V108" s="34">
        <f>20*LOG10('Passive Radiator'!C$31*50000*IMABS(P108))</f>
        <v>83.875451745563524</v>
      </c>
      <c r="W108" s="34">
        <f>20*LOG10('Passive Radiator'!C$31*50000*IMABS(R108))</f>
        <v>77.764929632993073</v>
      </c>
      <c r="X108" s="40">
        <f>1000*'Passive Radiator'!C$31*IMABS(H108)</f>
        <v>1.9883940188621025</v>
      </c>
      <c r="Y108" s="40">
        <f>1000*'Passive Radiator'!C$31*IMABS(J108)</f>
        <v>9.6589315025203376E-2</v>
      </c>
      <c r="Z108" s="40">
        <f>'Passive Radiator'!C$31*IMABS(IMPRODUCT(C108,J108))</f>
        <v>5.9293012800196894E-2</v>
      </c>
      <c r="AA108" s="40">
        <f>1000*'Passive Radiator'!C$31*IMABS(L108)</f>
        <v>4.779725773326654E-2</v>
      </c>
      <c r="AB108" s="53" t="str">
        <f t="shared" si="17"/>
        <v>0.0781036032672749+0.0826380382121029i</v>
      </c>
      <c r="AC108" s="40">
        <f>20*LOG10('Passive Radiator'!C$31*50000*IMABS(AB108))</f>
        <v>104.92235661326035</v>
      </c>
      <c r="AD108" s="40">
        <f t="shared" si="18"/>
        <v>176245.4162025546</v>
      </c>
      <c r="AE108" s="35">
        <f t="shared" si="19"/>
        <v>46.615854487087141</v>
      </c>
      <c r="AG108" s="77"/>
    </row>
    <row r="109" spans="2:33" x14ac:dyDescent="0.25">
      <c r="B109" s="37">
        <v>100</v>
      </c>
      <c r="C109" s="29" t="str">
        <f t="shared" si="10"/>
        <v>628.318530717959i</v>
      </c>
      <c r="D109" s="30" t="str">
        <f>COMPLEX('Passive Radiator'!C$19,2*PI()*B109*'Passive Radiator'!C$20)</f>
        <v>6</v>
      </c>
      <c r="E109" s="31" t="str">
        <f>IMSUB(COMPLEX(1,0),IMDIV(COMPLEX('Passive Radiator'!C$41,0),IMSUM(COMPLEX('Passive Radiator'!C$41,0),IMPRODUCT(C109,COMPLEX('Passive Radiator'!C$42,0)))))</f>
        <v>0.998166632715421+0.0427785699735179i</v>
      </c>
      <c r="F109" s="31" t="str">
        <f>IMDIV(IMPRODUCT(C109,COMPLEX(('Passive Radiator'!C$42*'Passive Radiator'!C$14/'Passive Radiator'!C$24),0)),IMSUM(COMPLEX('Passive Radiator'!C$41,0),IMPRODUCT(C109,COMPLEX('Passive Radiator'!C$42,0))))</f>
        <v>0.499083316357712+0.021389284986759i</v>
      </c>
      <c r="G109" s="42" t="str">
        <f>IMPRODUCT(F109,IMSUB(COMPLEX(1,0),IMDIV(IMPRODUCT(COMPLEX('Passive Radiator'!C$41,0),E109),IMSUM(COMPLEX('Passive Radiator'!C$25-(2*PI()*B109)^2*'Passive Radiator'!C$40,0),IMPRODUCT(C109,COMPLEX('Passive Radiator'!C$26,0)),IMPRODUCT(COMPLEX('Passive Radiator'!C$41,0),E109)))))</f>
        <v>0.544990997034288+0.0257031544422133i</v>
      </c>
      <c r="H109" s="44" t="str">
        <f>IMDIV(COMPLEX('Passive Radiator'!C$18,0),IMPRODUCT(D109,IMSUM(COMPLEX('Passive Radiator'!C$16-(2*PI()*B109)^2*'Passive Radiator'!C$15,0),IMPRODUCT(C109,IMSUM(COMPLEX('Passive Radiator'!C$17,0),IMDIV(COMPLEX('Passive Radiator'!C$18^2,0),D109))),IMPRODUCT(COMPLEX('Passive Radiator'!C$14*'Passive Radiator'!C$41/'Passive Radiator'!C$24,0),G109))))</f>
        <v>-0.0000451233769457641-0.0000418075724255885i</v>
      </c>
      <c r="I109" s="39">
        <f t="shared" si="11"/>
        <v>-137.1843722235603</v>
      </c>
      <c r="J109" s="32" t="str">
        <f>IMPRODUCT(IMDIV(IMPRODUCT(COMPLEX(-'Passive Radiator'!C$41,0),F109),IMSUM(IMPRODUCT(COMPLEX('Passive Radiator'!C$41,0),E109),COMPLEX('Passive Radiator'!C$25-(2*PI()*B109)^2*'Passive Radiator'!C$40,0),IMPRODUCT(COMPLEX('Passive Radiator'!C$26,0),C109))),H109)</f>
        <v>-1.98175481485184E-06-2.03289544930219E-06i</v>
      </c>
      <c r="K109" s="39">
        <f t="shared" si="12"/>
        <v>-134.27017701483572</v>
      </c>
      <c r="L109" s="52" t="str">
        <f>IMSUM(IMPRODUCT(COMPLEX(-('Passive Radiator'!C$14/'Passive Radiator'!C$24),0),H109),IMDIV(IMPRODUCT(COMPLEX(-'Passive Radiator'!C$41,0),J109),IMSUM(COMPLEX('Passive Radiator'!C$41,0),IMPRODUCT(COMPLEX('Passive Radiator'!C$42,0),C109))),IMDIV(IMPRODUCT(COMPLEX('Passive Radiator'!C$42*'Passive Radiator'!C$14/'Passive Radiator'!C$24,0),C109,H109),IMSUM(COMPLEX('Passive Radiator'!C$41,0),IMPRODUCT(COMPLEX('Passive Radiator'!C$42,0),C109))))</f>
        <v>1.02619558741703E-06-1.00788204429938E-06i</v>
      </c>
      <c r="M109" s="40">
        <f t="shared" si="13"/>
        <v>-44.484159128635802</v>
      </c>
      <c r="N109" s="51" t="str">
        <f>IMPRODUCT(COMPLEX(('Passive Radiator'!C$10*'Passive Radiator'!C$14)/(2*PI()),0),C109,C109,H109)</f>
        <v>0.0764638159038399+0.070845019537855i</v>
      </c>
      <c r="O109" s="40">
        <f t="shared" si="14"/>
        <v>42.815627776439719</v>
      </c>
      <c r="P109" s="38" t="str">
        <f>IMPRODUCT(COMPLEX(('Passive Radiator'!C$10*'Passive Radiator'!C$24)/(2*PI()),0),C109,C109,J109)</f>
        <v>0.00671636502345618+0.006889685742006i</v>
      </c>
      <c r="Q109" s="35">
        <f t="shared" si="15"/>
        <v>45.729822985164283</v>
      </c>
      <c r="R109" s="53" t="str">
        <f>IMPRODUCT(COMPLEX(('Passive Radiator'!C$10*'Passive Radiator'!C$24)/(2*PI()),0),C109,C109,L109)</f>
        <v>-0.00347787935162307+0.00341581292467199i</v>
      </c>
      <c r="S109" s="45">
        <f t="shared" si="16"/>
        <v>135.51584087136425</v>
      </c>
      <c r="T109" s="50">
        <f>IMABS(IMDIV(D109,IMSUB(COMPLEX(1,0),IMPRODUCT(COMPLEX('Passive Radiator'!C$18,0),IMPRODUCT(C109,H109)))))</f>
        <v>8.1108254813723075</v>
      </c>
      <c r="U109" s="33">
        <f>20*LOG10('Passive Radiator'!C$31*50000*IMABS(N109))</f>
        <v>104.16722382865869</v>
      </c>
      <c r="V109" s="34">
        <f>20*LOG10('Passive Radiator'!C$31*50000*IMABS(P109))</f>
        <v>83.471680417326795</v>
      </c>
      <c r="W109" s="34">
        <f>20*LOG10('Passive Radiator'!C$31*50000*IMABS(R109))</f>
        <v>77.565723899604293</v>
      </c>
      <c r="X109" s="40">
        <f>1000*'Passive Radiator'!C$31*IMABS(H109)</f>
        <v>1.9069390553987402</v>
      </c>
      <c r="Y109" s="40">
        <f>1000*'Passive Radiator'!C$31*IMABS(J109)</f>
        <v>8.8009518961739044E-2</v>
      </c>
      <c r="Z109" s="40">
        <f>'Passive Radiator'!C$31*IMABS(IMPRODUCT(C109,J109))</f>
        <v>5.5298011643234314E-2</v>
      </c>
      <c r="AA109" s="40">
        <f>1000*'Passive Radiator'!C$31*IMABS(L109)</f>
        <v>4.4589419804477441E-2</v>
      </c>
      <c r="AB109" s="53" t="str">
        <f t="shared" si="17"/>
        <v>0.079702301575673+0.081150518204533i</v>
      </c>
      <c r="AC109" s="40">
        <f>20*LOG10('Passive Radiator'!C$31*50000*IMABS(AB109))</f>
        <v>104.92525960549554</v>
      </c>
      <c r="AD109" s="40">
        <f t="shared" si="18"/>
        <v>176304.33067250624</v>
      </c>
      <c r="AE109" s="35">
        <f t="shared" si="19"/>
        <v>45.515840871364816</v>
      </c>
      <c r="AG109" s="77"/>
    </row>
    <row r="110" spans="2:33" x14ac:dyDescent="0.25">
      <c r="B110" s="37">
        <v>102</v>
      </c>
      <c r="C110" s="29" t="str">
        <f t="shared" si="10"/>
        <v>640.884901332318i</v>
      </c>
      <c r="D110" s="30" t="str">
        <f>COMPLEX('Passive Radiator'!C$19,2*PI()*B110*'Passive Radiator'!C$20)</f>
        <v>6</v>
      </c>
      <c r="E110" s="31" t="str">
        <f>IMSUB(COMPLEX(1,0),IMDIV(COMPLEX('Passive Radiator'!C$41,0),IMSUM(COMPLEX('Passive Radiator'!C$41,0),IMPRODUCT(C110,COMPLEX('Passive Radiator'!C$42,0)))))</f>
        <v>0.998237699139997+0.041942760468067i</v>
      </c>
      <c r="F110" s="31" t="str">
        <f>IMDIV(IMPRODUCT(C110,COMPLEX(('Passive Radiator'!C$42*'Passive Radiator'!C$14/'Passive Radiator'!C$24),0)),IMSUM(COMPLEX('Passive Radiator'!C$41,0),IMPRODUCT(C110,COMPLEX('Passive Radiator'!C$42,0))))</f>
        <v>0.499118849569999+0.0209713802340335i</v>
      </c>
      <c r="G110" s="42" t="str">
        <f>IMPRODUCT(F110,IMSUB(COMPLEX(1,0),IMDIV(IMPRODUCT(COMPLEX('Passive Radiator'!C$41,0),E110),IMSUM(COMPLEX('Passive Radiator'!C$25-(2*PI()*B110)^2*'Passive Radiator'!C$40,0),IMPRODUCT(C110,COMPLEX('Passive Radiator'!C$26,0)),IMPRODUCT(COMPLEX('Passive Radiator'!C$41,0),E110)))))</f>
        <v>0.54308713981342+0.0250136574094539i</v>
      </c>
      <c r="H110" s="44" t="str">
        <f>IMDIV(COMPLEX('Passive Radiator'!C$18,0),IMPRODUCT(D110,IMSUM(COMPLEX('Passive Radiator'!C$16-(2*PI()*B110)^2*'Passive Radiator'!C$15,0),IMPRODUCT(C110,IMSUM(COMPLEX('Passive Radiator'!C$17,0),IMDIV(COMPLEX('Passive Radiator'!C$18^2,0),D110))),IMPRODUCT(COMPLEX('Passive Radiator'!C$14*'Passive Radiator'!C$41/'Passive Radiator'!C$24,0),G110))))</f>
        <v>-0.0000441319407684907-0.0000396865609275823i</v>
      </c>
      <c r="I110" s="39">
        <f t="shared" si="11"/>
        <v>-138.03588220558444</v>
      </c>
      <c r="J110" s="32" t="str">
        <f>IMPRODUCT(IMDIV(IMPRODUCT(COMPLEX(-'Passive Radiator'!C$41,0),F110),IMSUM(IMPRODUCT(COMPLEX('Passive Radiator'!C$41,0),E110),COMPLEX('Passive Radiator'!C$25-(2*PI()*B110)^2*'Passive Radiator'!C$40,0),IMPRODUCT(COMPLEX('Passive Radiator'!C$26,0),C110))),H110)</f>
        <v>-1.86079466460433E-06-1.84855461098551E-06i</v>
      </c>
      <c r="K110" s="39">
        <f t="shared" si="12"/>
        <v>-135.18906304472452</v>
      </c>
      <c r="L110" s="52" t="str">
        <f>IMSUM(IMPRODUCT(COMPLEX(-('Passive Radiator'!C$14/'Passive Radiator'!C$24),0),H110),IMDIV(IMPRODUCT(COMPLEX(-'Passive Radiator'!C$41,0),J110),IMSUM(COMPLEX('Passive Radiator'!C$41,0),IMPRODUCT(COMPLEX('Passive Radiator'!C$42,0),C110))),IMDIV(IMPRODUCT(COMPLEX('Passive Radiator'!C$42*'Passive Radiator'!C$14/'Passive Radiator'!C$24,0),C110,H110),IMSUM(COMPLEX('Passive Radiator'!C$41,0),IMPRODUCT(COMPLEX('Passive Radiator'!C$42,0),C110))))</f>
        <v>9.51981601276826E-07-9.65327035612253E-07i</v>
      </c>
      <c r="M110" s="40">
        <f t="shared" si="13"/>
        <v>-45.398801059099661</v>
      </c>
      <c r="N110" s="51" t="str">
        <f>IMPRODUCT(COMPLEX(('Passive Radiator'!C$10*'Passive Radiator'!C$14)/(2*PI()),0),C110,C110,H110)</f>
        <v>0.0778050424070581+0.0699677943501064i</v>
      </c>
      <c r="O110" s="40">
        <f t="shared" si="14"/>
        <v>41.964117794415557</v>
      </c>
      <c r="P110" s="38" t="str">
        <f>IMPRODUCT(COMPLEX(('Passive Radiator'!C$10*'Passive Radiator'!C$24)/(2*PI()),0),C110,C110,J110)</f>
        <v>0.00656119831891629+0.00651803965087254i</v>
      </c>
      <c r="Q110" s="35">
        <f t="shared" si="15"/>
        <v>44.81093695527548</v>
      </c>
      <c r="R110" s="53" t="str">
        <f>IMPRODUCT(COMPLEX(('Passive Radiator'!C$10*'Passive Radiator'!C$24)/(2*PI()),0),C110,C110,L110)</f>
        <v>-0.00335670571328992+0.00340376197532269i</v>
      </c>
      <c r="S110" s="45">
        <f t="shared" si="16"/>
        <v>134.60119894090039</v>
      </c>
      <c r="T110" s="50">
        <f>IMABS(IMDIV(D110,IMSUB(COMPLEX(1,0),IMPRODUCT(COMPLEX('Passive Radiator'!C$18,0),IMPRODUCT(C110,H110)))))</f>
        <v>8.0056452570836871</v>
      </c>
      <c r="U110" s="33">
        <f>20*LOG10('Passive Radiator'!C$31*50000*IMABS(N110))</f>
        <v>104.20042487765706</v>
      </c>
      <c r="V110" s="34">
        <f>20*LOG10('Passive Radiator'!C$31*50000*IMABS(P110))</f>
        <v>83.128030127128923</v>
      </c>
      <c r="W110" s="34">
        <f>20*LOG10('Passive Radiator'!C$31*50000*IMABS(R110))</f>
        <v>77.396079240098629</v>
      </c>
      <c r="X110" s="40">
        <f>1000*'Passive Radiator'!C$31*IMABS(H110)</f>
        <v>1.8399097567534217</v>
      </c>
      <c r="Y110" s="40">
        <f>1000*'Passive Radiator'!C$31*IMABS(J110)</f>
        <v>8.1310529497751499E-2</v>
      </c>
      <c r="Z110" s="40">
        <f>'Passive Radiator'!C$31*IMABS(IMPRODUCT(C110,J110))</f>
        <v>5.2110690674445008E-2</v>
      </c>
      <c r="AA110" s="40">
        <f>1000*'Passive Radiator'!C$31*IMABS(L110)</f>
        <v>4.2029018188797153E-2</v>
      </c>
      <c r="AB110" s="53" t="str">
        <f t="shared" si="17"/>
        <v>0.0810095350126845+0.0798895959763016i</v>
      </c>
      <c r="AC110" s="40">
        <f>20*LOG10('Passive Radiator'!C$31*50000*IMABS(AB110))</f>
        <v>104.92761838122918</v>
      </c>
      <c r="AD110" s="40">
        <f t="shared" si="18"/>
        <v>176352.21509954997</v>
      </c>
      <c r="AE110" s="35">
        <f t="shared" si="19"/>
        <v>44.601198940899344</v>
      </c>
      <c r="AG110" s="77"/>
    </row>
    <row r="111" spans="2:33" x14ac:dyDescent="0.25">
      <c r="B111" s="37">
        <v>105</v>
      </c>
      <c r="C111" s="29" t="str">
        <f t="shared" si="10"/>
        <v>659.734457253857i</v>
      </c>
      <c r="D111" s="30" t="str">
        <f>COMPLEX('Passive Radiator'!C$19,2*PI()*B111*'Passive Radiator'!C$20)</f>
        <v>6</v>
      </c>
      <c r="E111" s="31" t="str">
        <f>IMSUB(COMPLEX(1,0),IMDIV(COMPLEX('Passive Radiator'!C$41,0),IMSUM(COMPLEX('Passive Radiator'!C$41,0),IMPRODUCT(C111,COMPLEX('Passive Radiator'!C$42,0)))))</f>
        <v>0.998336798336798+0.0407484407484407i</v>
      </c>
      <c r="F111" s="31" t="str">
        <f>IMDIV(IMPRODUCT(C111,COMPLEX(('Passive Radiator'!C$42*'Passive Radiator'!C$14/'Passive Radiator'!C$24),0)),IMSUM(COMPLEX('Passive Radiator'!C$41,0),IMPRODUCT(C111,COMPLEX('Passive Radiator'!C$42,0))))</f>
        <v>0.499168399168401+0.0203742203742204i</v>
      </c>
      <c r="G111" s="42" t="str">
        <f>IMPRODUCT(F111,IMSUB(COMPLEX(1,0),IMDIV(IMPRODUCT(COMPLEX('Passive Radiator'!C$41,0),E111),IMSUM(COMPLEX('Passive Radiator'!C$25-(2*PI()*B111)^2*'Passive Radiator'!C$40,0),IMPRODUCT(C111,COMPLEX('Passive Radiator'!C$26,0)),IMPRODUCT(COMPLEX('Passive Radiator'!C$41,0),E111)))))</f>
        <v>0.540455617447124+0.0240510527177564i</v>
      </c>
      <c r="H111" s="44" t="str">
        <f>IMDIV(COMPLEX('Passive Radiator'!C$18,0),IMPRODUCT(D111,IMSUM(COMPLEX('Passive Radiator'!C$16-(2*PI()*B111)^2*'Passive Radiator'!C$15,0),IMPRODUCT(C111,IMSUM(COMPLEX('Passive Radiator'!C$17,0),IMDIV(COMPLEX('Passive Radiator'!C$18^2,0),D111))),IMPRODUCT(COMPLEX('Passive Radiator'!C$14*'Passive Radiator'!C$41/'Passive Radiator'!C$24,0),G111))))</f>
        <v>-0.0000426567300830659-0.000036753959951673i</v>
      </c>
      <c r="I111" s="39">
        <f t="shared" si="11"/>
        <v>-139.25110250426516</v>
      </c>
      <c r="J111" s="32" t="str">
        <f>IMPRODUCT(IMDIV(IMPRODUCT(COMPLEX(-'Passive Radiator'!C$41,0),F111),IMSUM(IMPRODUCT(COMPLEX('Passive Radiator'!C$41,0),E111),COMPLEX('Passive Radiator'!C$25-(2*PI()*B111)^2*'Passive Radiator'!C$40,0),IMPRODUCT(COMPLEX('Passive Radiator'!C$26,0),C111))),H111)</f>
        <v>-1.69437877778145E-06-1.60794144963263E-06i</v>
      </c>
      <c r="K111" s="39">
        <f t="shared" si="12"/>
        <v>-136.49935899839019</v>
      </c>
      <c r="L111" s="52" t="str">
        <f>IMSUM(IMPRODUCT(COMPLEX(-('Passive Radiator'!C$14/'Passive Radiator'!C$24),0),H111),IMDIV(IMPRODUCT(COMPLEX(-'Passive Radiator'!C$41,0),J111),IMSUM(COMPLEX('Passive Radiator'!C$41,0),IMPRODUCT(COMPLEX('Passive Radiator'!C$42,0),C111))),IMDIV(IMPRODUCT(COMPLEX('Passive Radiator'!C$42*'Passive Radiator'!C$14/'Passive Radiator'!C$24,0),C111,H111),IMSUM(COMPLEX('Passive Radiator'!C$41,0),IMPRODUCT(COMPLEX('Passive Radiator'!C$42,0),C111))))</f>
        <v>8.52645852379716E-07-9.04901957834084E-07i</v>
      </c>
      <c r="M111" s="40">
        <f t="shared" si="13"/>
        <v>-46.703039020232808</v>
      </c>
      <c r="N111" s="51" t="str">
        <f>IMPRODUCT(COMPLEX(('Passive Radiator'!C$10*'Passive Radiator'!C$14)/(2*PI()),0),C111,C111,H111)</f>
        <v>0.079693065458222+0.0686652664321387i</v>
      </c>
      <c r="O111" s="40">
        <f t="shared" si="14"/>
        <v>40.748897495734823</v>
      </c>
      <c r="P111" s="38" t="str">
        <f>IMPRODUCT(COMPLEX(('Passive Radiator'!C$10*'Passive Radiator'!C$24)/(2*PI()),0),C111,C111,J111)</f>
        <v>0.00633101686818533+0.00600804529315912i</v>
      </c>
      <c r="Q111" s="35">
        <f t="shared" si="15"/>
        <v>43.500641001609779</v>
      </c>
      <c r="R111" s="53" t="str">
        <f>IMPRODUCT(COMPLEX(('Passive Radiator'!C$10*'Passive Radiator'!C$24)/(2*PI()),0),C111,C111,L111)</f>
        <v>-0.0031858964151288+0.00338115044535837i</v>
      </c>
      <c r="S111" s="45">
        <f t="shared" si="16"/>
        <v>133.29696097976716</v>
      </c>
      <c r="T111" s="50">
        <f>IMABS(IMDIV(D111,IMSUB(COMPLEX(1,0),IMPRODUCT(COMPLEX('Passive Radiator'!C$18,0),IMPRODUCT(C111,H111)))))</f>
        <v>7.8629046512656462</v>
      </c>
      <c r="U111" s="33">
        <f>20*LOG10('Passive Radiator'!C$31*50000*IMABS(N111))</f>
        <v>104.24650274834272</v>
      </c>
      <c r="V111" s="34">
        <f>20*LOG10('Passive Radiator'!C$31*50000*IMABS(P111))</f>
        <v>82.624951452443227</v>
      </c>
      <c r="W111" s="34">
        <f>20*LOG10('Passive Radiator'!C$31*50000*IMABS(R111))</f>
        <v>77.147573846368033</v>
      </c>
      <c r="X111" s="40">
        <f>1000*'Passive Radiator'!C$31*IMABS(H111)</f>
        <v>1.7455092769624236</v>
      </c>
      <c r="Y111" s="40">
        <f>1000*'Passive Radiator'!C$31*IMABS(J111)</f>
        <v>7.2412676633785422E-2</v>
      </c>
      <c r="Z111" s="40">
        <f>'Passive Radiator'!C$31*IMABS(IMPRODUCT(C111,J111))</f>
        <v>4.7773137917289446E-2</v>
      </c>
      <c r="AA111" s="40">
        <f>1000*'Passive Radiator'!C$31*IMABS(L111)</f>
        <v>3.8543018242741076E-2</v>
      </c>
      <c r="AB111" s="53" t="str">
        <f t="shared" si="17"/>
        <v>0.0828381859112785+0.0780544621706562i</v>
      </c>
      <c r="AC111" s="40">
        <f>20*LOG10('Passive Radiator'!C$31*50000*IMABS(AB111))</f>
        <v>104.93089553365863</v>
      </c>
      <c r="AD111" s="40">
        <f t="shared" si="18"/>
        <v>176418.76465911217</v>
      </c>
      <c r="AE111" s="35">
        <f t="shared" si="19"/>
        <v>43.296960979767924</v>
      </c>
      <c r="AG111" s="77"/>
    </row>
    <row r="112" spans="2:33" x14ac:dyDescent="0.25">
      <c r="B112" s="37">
        <v>107</v>
      </c>
      <c r="C112" s="29" t="str">
        <f t="shared" si="10"/>
        <v>672.300827868216i</v>
      </c>
      <c r="D112" s="30" t="str">
        <f>COMPLEX('Passive Radiator'!C$19,2*PI()*B112*'Passive Radiator'!C$20)</f>
        <v>6</v>
      </c>
      <c r="E112" s="31" t="str">
        <f>IMSUB(COMPLEX(1,0),IMDIV(COMPLEX('Passive Radiator'!C$41,0),IMSUM(COMPLEX('Passive Radiator'!C$41,0),IMPRODUCT(C112,COMPLEX('Passive Radiator'!C$42,0)))))</f>
        <v>0.998398294361462+0.0399892507754924i</v>
      </c>
      <c r="F112" s="31" t="str">
        <f>IMDIV(IMPRODUCT(C112,COMPLEX(('Passive Radiator'!C$42*'Passive Radiator'!C$14/'Passive Radiator'!C$24),0)),IMSUM(COMPLEX('Passive Radiator'!C$41,0),IMPRODUCT(C112,COMPLEX('Passive Radiator'!C$42,0))))</f>
        <v>0.499199147180731+0.0199946253877462i</v>
      </c>
      <c r="G112" s="42" t="str">
        <f>IMPRODUCT(F112,IMSUB(COMPLEX(1,0),IMDIV(IMPRODUCT(COMPLEX('Passive Radiator'!C$41,0),E112),IMSUM(COMPLEX('Passive Radiator'!C$25-(2*PI()*B112)^2*'Passive Radiator'!C$40,0),IMPRODUCT(C112,COMPLEX('Passive Radiator'!C$26,0)),IMPRODUCT(COMPLEX('Passive Radiator'!C$41,0),E112)))))</f>
        <v>0.538836129503696+0.0234524299454983i</v>
      </c>
      <c r="H112" s="44" t="str">
        <f>IMDIV(COMPLEX('Passive Radiator'!C$18,0),IMPRODUCT(D112,IMSUM(COMPLEX('Passive Radiator'!C$16-(2*PI()*B112)^2*'Passive Radiator'!C$15,0),IMPRODUCT(C112,IMSUM(COMPLEX('Passive Radiator'!C$17,0),IMDIV(COMPLEX('Passive Radiator'!C$18^2,0),D112))),IMPRODUCT(COMPLEX('Passive Radiator'!C$14*'Passive Radiator'!C$41/'Passive Radiator'!C$24,0),G112))))</f>
        <v>-0.0000416862518320121-0.0000349508311768842i</v>
      </c>
      <c r="I112" s="39">
        <f t="shared" si="11"/>
        <v>-140.02266171296276</v>
      </c>
      <c r="J112" s="32" t="str">
        <f>IMPRODUCT(IMDIV(IMPRODUCT(COMPLEX(-'Passive Radiator'!C$41,0),F112),IMSUM(IMPRODUCT(COMPLEX('Passive Radiator'!C$41,0),E112),COMPLEX('Passive Radiator'!C$25-(2*PI()*B112)^2*'Passive Radiator'!C$40,0),IMPRODUCT(COMPLEX('Passive Radiator'!C$26,0),C112))),H112)</f>
        <v>-0.0000015927253008228-1.46814803863199E-06i</v>
      </c>
      <c r="K112" s="39">
        <f t="shared" si="12"/>
        <v>-137.33064661012298</v>
      </c>
      <c r="L112" s="52" t="str">
        <f>IMSUM(IMPRODUCT(COMPLEX(-('Passive Radiator'!C$14/'Passive Radiator'!C$24),0),H112),IMDIV(IMPRODUCT(COMPLEX(-'Passive Radiator'!C$41,0),J112),IMSUM(COMPLEX('Passive Radiator'!C$41,0),IMPRODUCT(COMPLEX('Passive Radiator'!C$42,0),C112))),IMDIV(IMPRODUCT(COMPLEX('Passive Radiator'!C$42*'Passive Radiator'!C$14/'Passive Radiator'!C$24,0),C112,H112),IMSUM(COMPLEX('Passive Radiator'!C$41,0),IMPRODUCT(COMPLEX('Passive Radiator'!C$42,0),C112))))</f>
        <v>7.93474545863872E-07-8.66850867995891E-07i</v>
      </c>
      <c r="M112" s="40">
        <f t="shared" si="13"/>
        <v>-47.530479683106897</v>
      </c>
      <c r="N112" s="51" t="str">
        <f>IMPRODUCT(COMPLEX(('Passive Radiator'!C$10*'Passive Radiator'!C$14)/(2*PI()),0),C112,C112,H112)</f>
        <v>0.0808750899704033+0.0678077661518184i</v>
      </c>
      <c r="O112" s="40">
        <f t="shared" si="14"/>
        <v>39.977338287037263</v>
      </c>
      <c r="P112" s="38" t="str">
        <f>IMPRODUCT(COMPLEX(('Passive Radiator'!C$10*'Passive Radiator'!C$24)/(2*PI()),0),C112,C112,J112)</f>
        <v>0.00618006159542812+0.00569667933652178i</v>
      </c>
      <c r="Q112" s="35">
        <f t="shared" si="15"/>
        <v>42.669353389877038</v>
      </c>
      <c r="R112" s="53" t="str">
        <f>IMPRODUCT(COMPLEX(('Passive Radiator'!C$10*'Passive Radiator'!C$24)/(2*PI()),0),C112,C112,L112)</f>
        <v>-0.00307882443087319+0.00336353780246815i</v>
      </c>
      <c r="S112" s="45">
        <f t="shared" si="16"/>
        <v>132.46952031689307</v>
      </c>
      <c r="T112" s="50">
        <f>IMABS(IMDIV(D112,IMSUB(COMPLEX(1,0),IMPRODUCT(COMPLEX('Passive Radiator'!C$18,0),IMPRODUCT(C112,H112)))))</f>
        <v>7.7765494086759723</v>
      </c>
      <c r="U112" s="33">
        <f>20*LOG10('Passive Radiator'!C$31*50000*IMABS(N112))</f>
        <v>104.27496863610617</v>
      </c>
      <c r="V112" s="34">
        <f>20*LOG10('Passive Radiator'!C$31*50000*IMABS(P112))</f>
        <v>82.29746773265137</v>
      </c>
      <c r="W112" s="34">
        <f>20*LOG10('Passive Radiator'!C$31*50000*IMABS(R112))</f>
        <v>76.98571076172604</v>
      </c>
      <c r="X112" s="40">
        <f>1000*'Passive Radiator'!C$31*IMABS(H112)</f>
        <v>1.6863840986793219</v>
      </c>
      <c r="Y112" s="40">
        <f>1000*'Passive Radiator'!C$31*IMABS(J112)</f>
        <v>6.7150841229864394E-2</v>
      </c>
      <c r="Z112" s="40">
        <f>'Passive Radiator'!C$31*IMABS(IMPRODUCT(C112,J112))</f>
        <v>4.5145566150884914E-2</v>
      </c>
      <c r="AA112" s="40">
        <f>1000*'Passive Radiator'!C$31*IMABS(L112)</f>
        <v>3.6430372263678866E-2</v>
      </c>
      <c r="AB112" s="53" t="str">
        <f t="shared" si="17"/>
        <v>0.0839763271349582+0.0768679832908083i</v>
      </c>
      <c r="AC112" s="40">
        <f>20*LOG10('Passive Radiator'!C$31*50000*IMABS(AB112))</f>
        <v>104.9329220213227</v>
      </c>
      <c r="AD112" s="40">
        <f t="shared" si="18"/>
        <v>176459.92937262618</v>
      </c>
      <c r="AE112" s="35">
        <f t="shared" si="19"/>
        <v>42.46952031689478</v>
      </c>
      <c r="AG112" s="77"/>
    </row>
    <row r="113" spans="2:47" x14ac:dyDescent="0.25">
      <c r="B113" s="37">
        <v>110</v>
      </c>
      <c r="C113" s="29" t="str">
        <f t="shared" si="10"/>
        <v>691.150383789755i</v>
      </c>
      <c r="D113" s="30" t="str">
        <f>COMPLEX('Passive Radiator'!C$19,2*PI()*B113*'Passive Radiator'!C$20)</f>
        <v>6</v>
      </c>
      <c r="E113" s="31" t="str">
        <f>IMSUB(COMPLEX(1,0),IMDIV(COMPLEX('Passive Radiator'!C$41,0),IMSUM(COMPLEX('Passive Radiator'!C$41,0),IMPRODUCT(C113,COMPLEX('Passive Radiator'!C$42,0)))))</f>
        <v>0.998484338160997+0.0389019872010778i</v>
      </c>
      <c r="F113" s="31" t="str">
        <f>IMDIV(IMPRODUCT(C113,COMPLEX(('Passive Radiator'!C$42*'Passive Radiator'!C$14/'Passive Radiator'!C$24),0)),IMSUM(COMPLEX('Passive Radiator'!C$41,0),IMPRODUCT(C113,COMPLEX('Passive Radiator'!C$42,0))))</f>
        <v>0.4992421690805+0.0194509936005389i</v>
      </c>
      <c r="G113" s="42" t="str">
        <f>IMPRODUCT(F113,IMSUB(COMPLEX(1,0),IMDIV(IMPRODUCT(COMPLEX('Passive Radiator'!C$41,0),E113),IMSUM(COMPLEX('Passive Radiator'!C$25-(2*PI()*B113)^2*'Passive Radiator'!C$40,0),IMPRODUCT(C113,COMPLEX('Passive Radiator'!C$26,0)),IMPRODUCT(COMPLEX('Passive Radiator'!C$41,0),E113)))))</f>
        <v>0.536587324702518+0.0226122734127996i</v>
      </c>
      <c r="H113" s="44" t="str">
        <f>IMDIV(COMPLEX('Passive Radiator'!C$18,0),IMPRODUCT(D113,IMSUM(COMPLEX('Passive Radiator'!C$16-(2*PI()*B113)^2*'Passive Radiator'!C$15,0),IMPRODUCT(C113,IMSUM(COMPLEX('Passive Radiator'!C$17,0),IMDIV(COMPLEX('Passive Radiator'!C$18^2,0),D113))),IMPRODUCT(COMPLEX('Passive Radiator'!C$14*'Passive Radiator'!C$41/'Passive Radiator'!C$24,0),G113))))</f>
        <v>-0.0000402566067048138-0.0000324523361819011i</v>
      </c>
      <c r="I113" s="39">
        <f t="shared" si="11"/>
        <v>-141.12643110908192</v>
      </c>
      <c r="J113" s="32" t="str">
        <f>IMPRODUCT(IMDIV(IMPRODUCT(COMPLEX(-'Passive Radiator'!C$41,0),F113),IMSUM(IMPRODUCT(COMPLEX('Passive Radiator'!C$41,0),E113),COMPLEX('Passive Radiator'!C$25-(2*PI()*B113)^2*'Passive Radiator'!C$40,0),IMPRODUCT(COMPLEX('Passive Radiator'!C$26,0),C113))),H113)</f>
        <v>-1.45297494813277E-06-1.28462338490346E-06i</v>
      </c>
      <c r="K113" s="39">
        <f t="shared" si="12"/>
        <v>-138.51903418875054</v>
      </c>
      <c r="L113" s="52" t="str">
        <f>IMSUM(IMPRODUCT(COMPLEX(-('Passive Radiator'!C$14/'Passive Radiator'!C$24),0),H113),IMDIV(IMPRODUCT(COMPLEX(-'Passive Radiator'!C$41,0),J113),IMSUM(COMPLEX('Passive Radiator'!C$41,0),IMPRODUCT(COMPLEX('Passive Radiator'!C$42,0),C113))),IMDIV(IMPRODUCT(COMPLEX('Passive Radiator'!C$42*'Passive Radiator'!C$14/'Passive Radiator'!C$24,0),C113,H113),IMSUM(COMPLEX('Passive Radiator'!C$41,0),IMPRODUCT(COMPLEX('Passive Radiator'!C$42,0),C113))))</f>
        <v>7.13914505831432E-07-8.13014173819857E-07i</v>
      </c>
      <c r="M113" s="40">
        <f t="shared" si="13"/>
        <v>-48.713363072139174</v>
      </c>
      <c r="N113" s="51" t="str">
        <f>IMPRODUCT(COMPLEX(('Passive Radiator'!C$10*'Passive Radiator'!C$14)/(2*PI()),0),C113,C113,H113)</f>
        <v>0.0825423651005745+0.0665404464200097i</v>
      </c>
      <c r="O113" s="40">
        <f t="shared" si="14"/>
        <v>38.873568890918108</v>
      </c>
      <c r="P113" s="38" t="str">
        <f>IMPRODUCT(COMPLEX(('Passive Radiator'!C$10*'Passive Radiator'!C$24)/(2*PI()),0),C113,C113,J113)</f>
        <v>0.00595837545524781+0.00526799753545833i</v>
      </c>
      <c r="Q113" s="35">
        <f t="shared" si="15"/>
        <v>41.480965811249433</v>
      </c>
      <c r="R113" s="53" t="str">
        <f>IMPRODUCT(COMPLEX(('Passive Radiator'!C$10*'Passive Radiator'!C$24)/(2*PI()),0),C113,C113,L113)</f>
        <v>-0.00292762836286884+0.00333401735816725i</v>
      </c>
      <c r="S113" s="45">
        <f t="shared" si="16"/>
        <v>131.28663692786083</v>
      </c>
      <c r="T113" s="50">
        <f>IMABS(IMDIV(D113,IMSUB(COMPLEX(1,0),IMPRODUCT(COMPLEX('Passive Radiator'!C$18,0),IMPRODUCT(C113,H113)))))</f>
        <v>7.6584773379478017</v>
      </c>
      <c r="U113" s="33">
        <f>20*LOG10('Passive Radiator'!C$31*50000*IMABS(N113))</f>
        <v>104.31463439282693</v>
      </c>
      <c r="V113" s="34">
        <f>20*LOG10('Passive Radiator'!C$31*50000*IMABS(P113))</f>
        <v>81.817516384371032</v>
      </c>
      <c r="W113" s="34">
        <f>20*LOG10('Passive Radiator'!C$31*50000*IMABS(R113))</f>
        <v>76.748358690260574</v>
      </c>
      <c r="X113" s="40">
        <f>1000*'Passive Radiator'!C$31*IMABS(H113)</f>
        <v>1.6029573653950588</v>
      </c>
      <c r="Y113" s="40">
        <f>1000*'Passive Radiator'!C$31*IMABS(J113)</f>
        <v>6.0122367690781275E-2</v>
      </c>
      <c r="Z113" s="40">
        <f>'Passive Radiator'!C$31*IMABS(IMPRODUCT(C113,J113))</f>
        <v>4.1553597503832182E-2</v>
      </c>
      <c r="AA113" s="40">
        <f>1000*'Passive Radiator'!C$31*IMABS(L113)</f>
        <v>3.3541168669237661E-2</v>
      </c>
      <c r="AB113" s="53" t="str">
        <f t="shared" si="17"/>
        <v>0.0855731121929535+0.0751424613136353i</v>
      </c>
      <c r="AC113" s="40">
        <f>20*LOG10('Passive Radiator'!C$31*50000*IMABS(AB113))</f>
        <v>104.93574809931671</v>
      </c>
      <c r="AD113" s="40">
        <f t="shared" si="18"/>
        <v>176517.352466941</v>
      </c>
      <c r="AE113" s="35">
        <f t="shared" si="19"/>
        <v>41.286636927863476</v>
      </c>
      <c r="AG113" s="77"/>
      <c r="AI113" s="2"/>
      <c r="AJ113" s="2"/>
      <c r="AK113" s="4"/>
      <c r="AL113" s="4"/>
      <c r="AM113" s="4"/>
      <c r="AN113" s="4"/>
      <c r="AO113" s="4"/>
      <c r="AP113" s="4"/>
      <c r="AQ113" s="5"/>
      <c r="AR113" s="5"/>
      <c r="AS113" s="4"/>
      <c r="AT113" s="11"/>
      <c r="AU113" s="11"/>
    </row>
    <row r="114" spans="2:47" x14ac:dyDescent="0.25">
      <c r="B114" s="37">
        <v>112</v>
      </c>
      <c r="C114" s="29" t="str">
        <f t="shared" si="10"/>
        <v>703.716754404114i</v>
      </c>
      <c r="D114" s="30" t="str">
        <f>COMPLEX('Passive Radiator'!C$19,2*PI()*B114*'Passive Radiator'!C$20)</f>
        <v>6</v>
      </c>
      <c r="E114" s="31" t="str">
        <f>IMSUB(COMPLEX(1,0),IMDIV(COMPLEX('Passive Radiator'!C$41,0),IMSUM(COMPLEX('Passive Radiator'!C$41,0),IMPRODUCT(C114,COMPLEX('Passive Radiator'!C$42,0)))))</f>
        <v>0.998537907192847+0.0382093586936038i</v>
      </c>
      <c r="F114" s="31" t="str">
        <f>IMDIV(IMPRODUCT(C114,COMPLEX(('Passive Radiator'!C$42*'Passive Radiator'!C$14/'Passive Radiator'!C$24),0)),IMSUM(COMPLEX('Passive Radiator'!C$41,0),IMPRODUCT(C114,COMPLEX('Passive Radiator'!C$42,0))))</f>
        <v>0.499268953596423+0.0191046793468019i</v>
      </c>
      <c r="G114" s="42" t="str">
        <f>IMPRODUCT(F114,IMSUB(COMPLEX(1,0),IMDIV(IMPRODUCT(COMPLEX('Passive Radiator'!C$41,0),E114),IMSUM(COMPLEX('Passive Radiator'!C$25-(2*PI()*B114)^2*'Passive Radiator'!C$40,0),IMPRODUCT(C114,COMPLEX('Passive Radiator'!C$26,0)),IMPRODUCT(COMPLEX('Passive Radiator'!C$41,0),E114)))))</f>
        <v>0.535197266411905+0.0220871940042887i</v>
      </c>
      <c r="H114" s="44" t="str">
        <f>IMDIV(COMPLEX('Passive Radiator'!C$18,0),IMPRODUCT(D114,IMSUM(COMPLEX('Passive Radiator'!C$16-(2*PI()*B114)^2*'Passive Radiator'!C$15,0),IMPRODUCT(C114,IMSUM(COMPLEX('Passive Radiator'!C$17,0),IMDIV(COMPLEX('Passive Radiator'!C$18^2,0),D114))),IMPRODUCT(COMPLEX('Passive Radiator'!C$14*'Passive Radiator'!C$41/'Passive Radiator'!C$24,0),G114))))</f>
        <v>-0.0000393237595762469-0.000030912699616937i</v>
      </c>
      <c r="I114" s="39">
        <f t="shared" si="11"/>
        <v>-141.82884859410768</v>
      </c>
      <c r="J114" s="32" t="str">
        <f>IMPRODUCT(IMDIV(IMPRODUCT(COMPLEX(-'Passive Radiator'!C$41,0),F114),IMSUM(IMPRODUCT(COMPLEX('Passive Radiator'!C$41,0),E114),COMPLEX('Passive Radiator'!C$25-(2*PI()*B114)^2*'Passive Radiator'!C$40,0),IMPRODUCT(COMPLEX('Passive Radiator'!C$26,0),C114))),H114)</f>
        <v>-1.36762567498476E-06-1.17739018487838E-06i</v>
      </c>
      <c r="K114" s="39">
        <f t="shared" si="12"/>
        <v>-139.27480971681749</v>
      </c>
      <c r="L114" s="52" t="str">
        <f>IMSUM(IMPRODUCT(COMPLEX(-('Passive Radiator'!C$14/'Passive Radiator'!C$24),0),H114),IMDIV(IMPRODUCT(COMPLEX(-'Passive Radiator'!C$41,0),J114),IMSUM(COMPLEX('Passive Radiator'!C$41,0),IMPRODUCT(COMPLEX('Passive Radiator'!C$42,0),C114))),IMDIV(IMPRODUCT(COMPLEX('Passive Radiator'!C$42*'Passive Radiator'!C$14/'Passive Radiator'!C$24,0),C114,H114),IMSUM(COMPLEX('Passive Radiator'!C$41,0),IMPRODUCT(COMPLEX('Passive Radiator'!C$42,0),C114))))</f>
        <v>6.66311626497519E-07-7.7920384578875E-07i</v>
      </c>
      <c r="M114" s="40">
        <f t="shared" si="13"/>
        <v>-49.465635322007927</v>
      </c>
      <c r="N114" s="51" t="str">
        <f>IMPRODUCT(COMPLEX(('Passive Radiator'!C$10*'Passive Radiator'!C$14)/(2*PI()),0),C114,C114,H114)</f>
        <v>0.0835882919927832+0.0657093774784069i</v>
      </c>
      <c r="O114" s="40">
        <f t="shared" si="14"/>
        <v>38.17115140589231</v>
      </c>
      <c r="P114" s="38" t="str">
        <f>IMPRODUCT(COMPLEX(('Passive Radiator'!C$10*'Passive Radiator'!C$24)/(2*PI()),0),C114,C114,J114)</f>
        <v>0.00581416911756858+0.0050054234703692i</v>
      </c>
      <c r="Q114" s="35">
        <f t="shared" si="15"/>
        <v>40.725190283182506</v>
      </c>
      <c r="R114" s="53" t="str">
        <f>IMPRODUCT(COMPLEX(('Passive Radiator'!C$10*'Passive Radiator'!C$24)/(2*PI()),0),C114,C114,L114)</f>
        <v>-0.00283268188972976+0.00331261910283024i</v>
      </c>
      <c r="S114" s="45">
        <f t="shared" si="16"/>
        <v>130.53436467799213</v>
      </c>
      <c r="T114" s="50">
        <f>IMABS(IMDIV(D114,IMSUB(COMPLEX(1,0),IMPRODUCT(COMPLEX('Passive Radiator'!C$18,0),IMPRODUCT(C114,H114)))))</f>
        <v>7.5865434761238211</v>
      </c>
      <c r="U114" s="33">
        <f>20*LOG10('Passive Radiator'!C$31*50000*IMABS(N114))</f>
        <v>104.33923392571714</v>
      </c>
      <c r="V114" s="34">
        <f>20*LOG10('Passive Radiator'!C$31*50000*IMABS(P114))</f>
        <v>81.50474996501346</v>
      </c>
      <c r="W114" s="34">
        <f>20*LOG10('Passive Radiator'!C$31*50000*IMABS(R114))</f>
        <v>76.593605812638671</v>
      </c>
      <c r="X114" s="40">
        <f>1000*'Passive Radiator'!C$31*IMABS(H114)</f>
        <v>1.5506053318912478</v>
      </c>
      <c r="Y114" s="40">
        <f>1000*'Passive Radiator'!C$31*IMABS(J114)</f>
        <v>5.5943170955772364E-2</v>
      </c>
      <c r="Z114" s="40">
        <f>'Passive Radiator'!C$31*IMABS(IMPRODUCT(C114,J114))</f>
        <v>3.9368146696070618E-2</v>
      </c>
      <c r="AA114" s="40">
        <f>1000*'Passive Radiator'!C$31*IMABS(L114)</f>
        <v>3.1782632899725834E-2</v>
      </c>
      <c r="AB114" s="53" t="str">
        <f t="shared" si="17"/>
        <v>0.086569779220622+0.0740274200516063i</v>
      </c>
      <c r="AC114" s="40">
        <f>20*LOG10('Passive Radiator'!C$31*50000*IMABS(AB114))</f>
        <v>104.93750197193381</v>
      </c>
      <c r="AD114" s="40">
        <f t="shared" si="18"/>
        <v>176552.99881088018</v>
      </c>
      <c r="AE114" s="35">
        <f t="shared" si="19"/>
        <v>40.534364677995548</v>
      </c>
      <c r="AG114" s="77"/>
      <c r="AI114" s="2"/>
      <c r="AJ114" s="2"/>
      <c r="AK114" s="4"/>
      <c r="AL114" s="4"/>
      <c r="AM114" s="4"/>
      <c r="AN114" s="4"/>
      <c r="AO114" s="4"/>
      <c r="AP114" s="4"/>
      <c r="AQ114" s="5"/>
      <c r="AR114" s="5"/>
      <c r="AS114" s="4"/>
      <c r="AT114" s="11"/>
      <c r="AU114" s="11"/>
    </row>
    <row r="115" spans="2:47" x14ac:dyDescent="0.25">
      <c r="B115" s="37">
        <v>115</v>
      </c>
      <c r="C115" s="29" t="str">
        <f t="shared" si="10"/>
        <v>722.566310325652i</v>
      </c>
      <c r="D115" s="30" t="str">
        <f>COMPLEX('Passive Radiator'!C$19,2*PI()*B115*'Passive Radiator'!C$20)</f>
        <v>6</v>
      </c>
      <c r="E115" s="31" t="str">
        <f>IMSUB(COMPLEX(1,0),IMDIV(COMPLEX('Passive Radiator'!C$41,0),IMSUM(COMPLEX('Passive Radiator'!C$41,0),IMPRODUCT(C115,COMPLEX('Passive Radiator'!C$42,0)))))</f>
        <v>0.998613090881073+0.0372153946912201i</v>
      </c>
      <c r="F115" s="31" t="str">
        <f>IMDIV(IMPRODUCT(C115,COMPLEX(('Passive Radiator'!C$42*'Passive Radiator'!C$14/'Passive Radiator'!C$24),0)),IMSUM(COMPLEX('Passive Radiator'!C$41,0),IMPRODUCT(C115,COMPLEX('Passive Radiator'!C$42,0))))</f>
        <v>0.499306545440538+0.0186076973456101i</v>
      </c>
      <c r="G115" s="42" t="str">
        <f>IMPRODUCT(F115,IMSUB(COMPLEX(1,0),IMDIV(IMPRODUCT(COMPLEX('Passive Radiator'!C$41,0),E115),IMSUM(COMPLEX('Passive Radiator'!C$25-(2*PI()*B115)^2*'Passive Radiator'!C$40,0),IMPRODUCT(C115,COMPLEX('Passive Radiator'!C$26,0)),IMPRODUCT(COMPLEX('Passive Radiator'!C$41,0),E115)))))</f>
        <v>0.533259136069496+0.0213468790577503i</v>
      </c>
      <c r="H115" s="44" t="str">
        <f>IMDIV(COMPLEX('Passive Radiator'!C$18,0),IMPRODUCT(D115,IMSUM(COMPLEX('Passive Radiator'!C$16-(2*PI()*B115)^2*'Passive Radiator'!C$15,0),IMPRODUCT(C115,IMSUM(COMPLEX('Passive Radiator'!C$17,0),IMDIV(COMPLEX('Passive Radiator'!C$18^2,0),D115))),IMPRODUCT(COMPLEX('Passive Radiator'!C$14*'Passive Radiator'!C$41/'Passive Radiator'!C$24,0),G115))))</f>
        <v>-0.0000379584571004359-0.0000287745710832324i</v>
      </c>
      <c r="I115" s="39">
        <f t="shared" si="11"/>
        <v>-142.83589735388858</v>
      </c>
      <c r="J115" s="32" t="str">
        <f>IMPRODUCT(IMDIV(IMPRODUCT(COMPLEX(-'Passive Radiator'!C$41,0),F115),IMSUM(IMPRODUCT(COMPLEX('Passive Radiator'!C$41,0),E115),COMPLEX('Passive Radiator'!C$25-(2*PI()*B115)^2*'Passive Radiator'!C$40,0),IMPRODUCT(COMPLEX('Passive Radiator'!C$26,0),C115))),H115)</f>
        <v>-1.25025289063614E-06-1.03585432504379E-06i</v>
      </c>
      <c r="K115" s="39">
        <f t="shared" si="12"/>
        <v>-140.35771354993173</v>
      </c>
      <c r="L115" s="52" t="str">
        <f>IMSUM(IMPRODUCT(COMPLEX(-('Passive Radiator'!C$14/'Passive Radiator'!C$24),0),H115),IMDIV(IMPRODUCT(COMPLEX(-'Passive Radiator'!C$41,0),J115),IMSUM(COMPLEX('Passive Radiator'!C$41,0),IMPRODUCT(COMPLEX('Passive Radiator'!C$42,0),C115))),IMDIV(IMPRODUCT(COMPLEX('Passive Radiator'!C$42*'Passive Radiator'!C$14/'Passive Radiator'!C$24,0),C115,H115),IMSUM(COMPLEX('Passive Radiator'!C$41,0),IMPRODUCT(COMPLEX('Passive Radiator'!C$42,0),C115))))</f>
        <v>0.0000006020346897972-7.31457642896579E-07i</v>
      </c>
      <c r="M115" s="40">
        <f t="shared" si="13"/>
        <v>-50.543515850112215</v>
      </c>
      <c r="N115" s="51" t="str">
        <f>IMPRODUCT(COMPLEX(('Passive Radiator'!C$10*'Passive Radiator'!C$14)/(2*PI()),0),C115,C115,H115)</f>
        <v>0.0850665080708694+0.0644850310119556i</v>
      </c>
      <c r="O115" s="40">
        <f t="shared" si="14"/>
        <v>37.164102646111424</v>
      </c>
      <c r="P115" s="38" t="str">
        <f>IMPRODUCT(COMPLEX(('Passive Radiator'!C$10*'Passive Radiator'!C$24)/(2*PI()),0),C115,C115,J115)</f>
        <v>0.00560373923157723+0.00464278672172746i</v>
      </c>
      <c r="Q115" s="35">
        <f t="shared" si="15"/>
        <v>39.642286450068291</v>
      </c>
      <c r="R115" s="53" t="str">
        <f>IMPRODUCT(COMPLEX(('Passive Radiator'!C$10*'Passive Radiator'!C$24)/(2*PI()),0),C115,C115,L115)</f>
        <v>-0.00269837041390119+0.00327845503932489i</v>
      </c>
      <c r="S115" s="45">
        <f t="shared" si="16"/>
        <v>129.45648414988781</v>
      </c>
      <c r="T115" s="50">
        <f>IMABS(IMDIV(D115,IMSUB(COMPLEX(1,0),IMPRODUCT(COMPLEX('Passive Radiator'!C$18,0),IMPRODUCT(C115,H115)))))</f>
        <v>7.4875609571946233</v>
      </c>
      <c r="U115" s="33">
        <f>20*LOG10('Passive Radiator'!C$31*50000*IMABS(N115))</f>
        <v>104.37363624682087</v>
      </c>
      <c r="V115" s="34">
        <f>20*LOG10('Passive Radiator'!C$31*50000*IMABS(P115))</f>
        <v>81.045897388490417</v>
      </c>
      <c r="W115" s="34">
        <f>20*LOG10('Passive Radiator'!C$31*50000*IMABS(R115))</f>
        <v>76.366463646740812</v>
      </c>
      <c r="X115" s="40">
        <f>1000*'Passive Radiator'!C$31*IMABS(H115)</f>
        <v>1.4765962246387168</v>
      </c>
      <c r="Y115" s="40">
        <f>1000*'Passive Radiator'!C$31*IMABS(J115)</f>
        <v>5.0332072685306414E-2</v>
      </c>
      <c r="Z115" s="40">
        <f>'Passive Radiator'!C$31*IMABS(IMPRODUCT(C115,J115))</f>
        <v>3.6368260051264395E-2</v>
      </c>
      <c r="AA115" s="40">
        <f>1000*'Passive Radiator'!C$31*IMABS(L115)</f>
        <v>2.9367915913105915E-2</v>
      </c>
      <c r="AB115" s="53" t="str">
        <f t="shared" si="17"/>
        <v>0.0879718768885454+0.072406272773008i</v>
      </c>
      <c r="AC115" s="40">
        <f>20*LOG10('Passive Radiator'!C$31*50000*IMABS(AB115))</f>
        <v>104.93995615970425</v>
      </c>
      <c r="AD115" s="40">
        <f t="shared" si="18"/>
        <v>176602.89069849552</v>
      </c>
      <c r="AE115" s="35">
        <f t="shared" si="19"/>
        <v>39.456484149886876</v>
      </c>
      <c r="AG115" s="77"/>
      <c r="AH115" s="2"/>
      <c r="AI115" s="2"/>
      <c r="AJ115" s="2"/>
      <c r="AK115" s="4"/>
      <c r="AL115" s="4"/>
      <c r="AM115" s="4"/>
      <c r="AN115" s="4"/>
      <c r="AO115" s="4"/>
      <c r="AP115" s="4"/>
      <c r="AQ115" s="5"/>
      <c r="AR115" s="5"/>
      <c r="AS115" s="4"/>
      <c r="AT115" s="11"/>
      <c r="AU115" s="11"/>
    </row>
    <row r="116" spans="2:47" x14ac:dyDescent="0.25">
      <c r="B116" s="37">
        <v>117</v>
      </c>
      <c r="C116" s="29" t="str">
        <f t="shared" si="10"/>
        <v>735.132680940012i</v>
      </c>
      <c r="D116" s="30" t="str">
        <f>COMPLEX('Passive Radiator'!C$19,2*PI()*B116*'Passive Radiator'!C$20)</f>
        <v>6</v>
      </c>
      <c r="E116" s="31" t="str">
        <f>IMSUB(COMPLEX(1,0),IMDIV(COMPLEX('Passive Radiator'!C$41,0),IMSUM(COMPLEX('Passive Radiator'!C$41,0),IMPRODUCT(C116,COMPLEX('Passive Radiator'!C$42,0)))))</f>
        <v>0.998660038322904+0.0365809537847217i</v>
      </c>
      <c r="F116" s="31" t="str">
        <f>IMDIV(IMPRODUCT(C116,COMPLEX(('Passive Radiator'!C$42*'Passive Radiator'!C$14/'Passive Radiator'!C$24),0)),IMSUM(COMPLEX('Passive Radiator'!C$41,0),IMPRODUCT(C116,COMPLEX('Passive Radiator'!C$42,0))))</f>
        <v>0.499330019161455+0.018290476892361i</v>
      </c>
      <c r="G116" s="42" t="str">
        <f>IMPRODUCT(F116,IMSUB(COMPLEX(1,0),IMDIV(IMPRODUCT(COMPLEX('Passive Radiator'!C$41,0),E116),IMSUM(COMPLEX('Passive Radiator'!C$25-(2*PI()*B116)^2*'Passive Radiator'!C$40,0),IMPRODUCT(C116,COMPLEX('Passive Radiator'!C$26,0)),IMPRODUCT(COMPLEX('Passive Radiator'!C$41,0),E116)))))</f>
        <v>0.532056415365159+0.0208821946507788i</v>
      </c>
      <c r="H116" s="44" t="str">
        <f>IMDIV(COMPLEX('Passive Radiator'!C$18,0),IMPRODUCT(D116,IMSUM(COMPLEX('Passive Radiator'!C$16-(2*PI()*B116)^2*'Passive Radiator'!C$15,0),IMPRODUCT(C116,IMSUM(COMPLEX('Passive Radiator'!C$17,0),IMDIV(COMPLEX('Passive Radiator'!C$18^2,0),D116))),IMPRODUCT(COMPLEX('Passive Radiator'!C$14*'Passive Radiator'!C$41/'Passive Radiator'!C$24,0),G116))))</f>
        <v>-0.0000370723731597474-0.000027454039067033i</v>
      </c>
      <c r="I116" s="39">
        <f t="shared" si="11"/>
        <v>-143.47810899590584</v>
      </c>
      <c r="J116" s="32" t="str">
        <f>IMPRODUCT(IMDIV(IMPRODUCT(COMPLEX(-'Passive Radiator'!C$41,0),F116),IMSUM(IMPRODUCT(COMPLEX('Passive Radiator'!C$41,0),E116),COMPLEX('Passive Radiator'!C$25-(2*PI()*B116)^2*'Passive Radiator'!C$40,0),IMPRODUCT(COMPLEX('Passive Radiator'!C$26,0),C116))),H116)</f>
        <v>-0.0000011785225603564-9.52718014077751E-07i</v>
      </c>
      <c r="K116" s="39">
        <f t="shared" si="12"/>
        <v>-141.04791461796796</v>
      </c>
      <c r="L116" s="52" t="str">
        <f>IMSUM(IMPRODUCT(COMPLEX(-('Passive Radiator'!C$14/'Passive Radiator'!C$24),0),H116),IMDIV(IMPRODUCT(COMPLEX(-'Passive Radiator'!C$41,0),J116),IMSUM(COMPLEX('Passive Radiator'!C$41,0),IMPRODUCT(COMPLEX('Passive Radiator'!C$42,0),C116))),IMDIV(IMPRODUCT(COMPLEX('Passive Radiator'!C$42*'Passive Radiator'!C$14/'Passive Radiator'!C$24,0),C116,H116),IMSUM(COMPLEX('Passive Radiator'!C$41,0),IMPRODUCT(COMPLEX('Passive Radiator'!C$42,0),C116))))</f>
        <v>5.63415755523319E-07-7.01512578194406E-07i</v>
      </c>
      <c r="M116" s="40">
        <f t="shared" si="13"/>
        <v>-51.230513054690931</v>
      </c>
      <c r="N116" s="51" t="str">
        <f>IMPRODUCT(COMPLEX(('Passive Radiator'!C$10*'Passive Radiator'!C$14)/(2*PI()),0),C116,C116,H116)</f>
        <v>0.0859956503147222+0.0636842948564931i</v>
      </c>
      <c r="O116" s="40">
        <f t="shared" si="14"/>
        <v>36.521891004094172</v>
      </c>
      <c r="P116" s="38" t="str">
        <f>IMPRODUCT(COMPLEX(('Passive Radiator'!C$10*'Passive Radiator'!C$24)/(2*PI()),0),C116,C116,J116)</f>
        <v>0.00546756548612118+0.00441998168469694i</v>
      </c>
      <c r="Q116" s="35">
        <f t="shared" si="15"/>
        <v>38.952085382032095</v>
      </c>
      <c r="R116" s="53" t="str">
        <f>IMPRODUCT(COMPLEX(('Passive Radiator'!C$10*'Passive Radiator'!C$24)/(2*PI()),0),C116,C116,L116)</f>
        <v>-0.00261387659673193+0.00325455454960124i</v>
      </c>
      <c r="S116" s="45">
        <f t="shared" si="16"/>
        <v>128.76948694530901</v>
      </c>
      <c r="T116" s="50">
        <f>IMABS(IMDIV(D116,IMSUB(COMPLEX(1,0),IMPRODUCT(COMPLEX('Passive Radiator'!C$18,0),IMPRODUCT(C116,H116)))))</f>
        <v>7.4268937482923389</v>
      </c>
      <c r="U116" s="33">
        <f>20*LOG10('Passive Radiator'!C$31*50000*IMABS(N116))</f>
        <v>104.39504584136805</v>
      </c>
      <c r="V116" s="34">
        <f>20*LOG10('Passive Radiator'!C$31*50000*IMABS(P116))</f>
        <v>80.746584915130114</v>
      </c>
      <c r="W116" s="34">
        <f>20*LOG10('Passive Radiator'!C$31*50000*IMABS(R116))</f>
        <v>76.218231273935174</v>
      </c>
      <c r="X116" s="40">
        <f>1000*'Passive Radiator'!C$31*IMABS(H116)</f>
        <v>1.4300663597857737</v>
      </c>
      <c r="Y116" s="40">
        <f>1000*'Passive Radiator'!C$31*IMABS(J116)</f>
        <v>4.6978932992057035E-2</v>
      </c>
      <c r="Z116" s="40">
        <f>'Passive Radiator'!C$31*IMABS(IMPRODUCT(C116,J116))</f>
        <v>3.4535748958152084E-2</v>
      </c>
      <c r="AA116" s="40">
        <f>1000*'Passive Radiator'!C$31*IMABS(L116)</f>
        <v>2.7892373145903829E-2</v>
      </c>
      <c r="AB116" s="53" t="str">
        <f t="shared" si="17"/>
        <v>0.0888493392041114+0.0713588310907913i</v>
      </c>
      <c r="AC116" s="40">
        <f>20*LOG10('Passive Radiator'!C$31*50000*IMABS(AB116))</f>
        <v>104.94148421475062</v>
      </c>
      <c r="AD116" s="40">
        <f t="shared" si="18"/>
        <v>176633.96208994582</v>
      </c>
      <c r="AE116" s="35">
        <f t="shared" si="19"/>
        <v>38.769486945313581</v>
      </c>
      <c r="AG116" s="77"/>
      <c r="AH116" s="2"/>
      <c r="AI116" s="2"/>
      <c r="AJ116" s="2"/>
      <c r="AK116" s="4"/>
      <c r="AL116" s="4"/>
      <c r="AM116" s="4"/>
      <c r="AN116" s="4"/>
      <c r="AO116" s="4"/>
      <c r="AP116" s="4"/>
      <c r="AQ116" s="5"/>
      <c r="AR116" s="5"/>
      <c r="AS116" s="4"/>
      <c r="AT116" s="11"/>
      <c r="AU116" s="11"/>
    </row>
    <row r="117" spans="2:47" x14ac:dyDescent="0.25">
      <c r="B117" s="37">
        <v>120</v>
      </c>
      <c r="C117" s="29" t="str">
        <f t="shared" si="10"/>
        <v>753.98223686155i</v>
      </c>
      <c r="D117" s="30" t="str">
        <f>COMPLEX('Passive Radiator'!C$19,2*PI()*B117*'Passive Radiator'!C$20)</f>
        <v>6</v>
      </c>
      <c r="E117" s="31" t="str">
        <f>IMSUB(COMPLEX(1,0),IMDIV(COMPLEX('Passive Radiator'!C$41,0),IMSUM(COMPLEX('Passive Radiator'!C$41,0),IMPRODUCT(C117,COMPLEX('Passive Radiator'!C$42,0)))))</f>
        <v>0.998726114649682+0.0356687898089172i</v>
      </c>
      <c r="F117" s="31" t="str">
        <f>IMDIV(IMPRODUCT(C117,COMPLEX(('Passive Radiator'!C$42*'Passive Radiator'!C$14/'Passive Radiator'!C$24),0)),IMSUM(COMPLEX('Passive Radiator'!C$41,0),IMPRODUCT(C117,COMPLEX('Passive Radiator'!C$42,0))))</f>
        <v>0.499363057324842+0.0178343949044587i</v>
      </c>
      <c r="G117" s="42" t="str">
        <f>IMPRODUCT(F117,IMSUB(COMPLEX(1,0),IMDIV(IMPRODUCT(COMPLEX('Passive Radiator'!C$41,0),E117),IMSUM(COMPLEX('Passive Radiator'!C$25-(2*PI()*B117)^2*'Passive Radiator'!C$40,0),IMPRODUCT(C117,COMPLEX('Passive Radiator'!C$26,0)),IMPRODUCT(COMPLEX('Passive Radiator'!C$41,0),E117)))))</f>
        <v>0.53037334447089+0.0202244110281202i</v>
      </c>
      <c r="H117" s="44" t="str">
        <f>IMDIV(COMPLEX('Passive Radiator'!C$18,0),IMPRODUCT(D117,IMSUM(COMPLEX('Passive Radiator'!C$16-(2*PI()*B117)^2*'Passive Radiator'!C$15,0),IMPRODUCT(C117,IMSUM(COMPLEX('Passive Radiator'!C$17,0),IMDIV(COMPLEX('Passive Radiator'!C$18^2,0),D117))),IMPRODUCT(COMPLEX('Passive Radiator'!C$14*'Passive Radiator'!C$41/'Passive Radiator'!C$24,0),G117))))</f>
        <v>-0.0000357810997205677-0.0000256161185585668i</v>
      </c>
      <c r="I117" s="39">
        <f t="shared" si="11"/>
        <v>-144.40066995303062</v>
      </c>
      <c r="J117" s="32" t="str">
        <f>IMPRODUCT(IMDIV(IMPRODUCT(COMPLEX(-'Passive Radiator'!C$41,0),F117),IMSUM(IMPRODUCT(COMPLEX('Passive Radiator'!C$41,0),E117),COMPLEX('Passive Radiator'!C$25-(2*PI()*B117)^2*'Passive Radiator'!C$40,0),IMPRODUCT(COMPLEX('Passive Radiator'!C$26,0),C117))),H117)</f>
        <v>-1.07978354740277E-06-8.4243919588155E-07i</v>
      </c>
      <c r="K117" s="39">
        <f t="shared" si="12"/>
        <v>-142.03890674153988</v>
      </c>
      <c r="L117" s="52" t="str">
        <f>IMSUM(IMPRODUCT(COMPLEX(-('Passive Radiator'!C$14/'Passive Radiator'!C$24),0),H117),IMDIV(IMPRODUCT(COMPLEX(-'Passive Radiator'!C$41,0),J117),IMSUM(COMPLEX('Passive Radiator'!C$41,0),IMPRODUCT(COMPLEX('Passive Radiator'!C$42,0),C117))),IMDIV(IMPRODUCT(COMPLEX('Passive Radiator'!C$42*'Passive Radiator'!C$14/'Passive Radiator'!C$24,0),C117,H117),IMSUM(COMPLEX('Passive Radiator'!C$41,0),IMPRODUCT(COMPLEX('Passive Radiator'!C$42,0),C117))))</f>
        <v>5.11062790716344E-07-6.59259664891868E-07i</v>
      </c>
      <c r="M117" s="40">
        <f t="shared" si="13"/>
        <v>-52.216902147251538</v>
      </c>
      <c r="N117" s="51" t="str">
        <f>IMPRODUCT(COMPLEX(('Passive Radiator'!C$10*'Passive Radiator'!C$14)/(2*PI()),0),C117,C117,H117)</f>
        <v>0.0873113191911327+0.0625072208895607i</v>
      </c>
      <c r="O117" s="40">
        <f t="shared" si="14"/>
        <v>35.599330046969392</v>
      </c>
      <c r="P117" s="38" t="str">
        <f>IMPRODUCT(COMPLEX(('Passive Radiator'!C$10*'Passive Radiator'!C$24)/(2*PI()),0),C117,C117,J117)</f>
        <v>0.00526967179325818+0.00411135924301704i</v>
      </c>
      <c r="Q117" s="35">
        <f t="shared" si="15"/>
        <v>37.96109325846011</v>
      </c>
      <c r="R117" s="53" t="str">
        <f>IMPRODUCT(COMPLEX(('Passive Radiator'!C$10*'Passive Radiator'!C$24)/(2*PI()),0),C117,C117,L117)</f>
        <v>-0.00249414170025056+0.00321738747443394i</v>
      </c>
      <c r="S117" s="45">
        <f t="shared" si="16"/>
        <v>127.78309785274844</v>
      </c>
      <c r="T117" s="50">
        <f>IMABS(IMDIV(D117,IMSUB(COMPLEX(1,0),IMPRODUCT(COMPLEX('Passive Radiator'!C$18,0),IMPRODUCT(C117,H117)))))</f>
        <v>7.342954133676356</v>
      </c>
      <c r="U117" s="33">
        <f>20*LOG10('Passive Radiator'!C$31*50000*IMABS(N117))</f>
        <v>104.42508490206353</v>
      </c>
      <c r="V117" s="34">
        <f>20*LOG10('Passive Radiator'!C$31*50000*IMABS(P117))</f>
        <v>80.307057501763666</v>
      </c>
      <c r="W117" s="34">
        <f>20*LOG10('Passive Radiator'!C$31*50000*IMABS(R117))</f>
        <v>76.000468375200668</v>
      </c>
      <c r="X117" s="40">
        <f>1000*'Passive Radiator'!C$31*IMABS(H117)</f>
        <v>1.3641664835195848</v>
      </c>
      <c r="Y117" s="40">
        <f>1000*'Passive Radiator'!C$31*IMABS(J117)</f>
        <v>4.2455700347389061E-2</v>
      </c>
      <c r="Z117" s="40">
        <f>'Passive Radiator'!C$31*IMABS(IMPRODUCT(C117,J117))</f>
        <v>3.2010843915448096E-2</v>
      </c>
      <c r="AA117" s="40">
        <f>1000*'Passive Radiator'!C$31*IMABS(L117)</f>
        <v>2.5858691981954528E-2</v>
      </c>
      <c r="AB117" s="53" t="str">
        <f t="shared" si="17"/>
        <v>0.0900868492841403+0.0698359676070117i</v>
      </c>
      <c r="AC117" s="40">
        <f>20*LOG10('Passive Radiator'!C$31*50000*IMABS(AB117))</f>
        <v>104.94362900204425</v>
      </c>
      <c r="AD117" s="40">
        <f t="shared" si="18"/>
        <v>176677.58330440876</v>
      </c>
      <c r="AE117" s="35">
        <f t="shared" si="19"/>
        <v>37.783097852749954</v>
      </c>
      <c r="AG117" s="77"/>
      <c r="AH117" s="2"/>
      <c r="AI117" s="2"/>
      <c r="AJ117" s="2"/>
      <c r="AK117" s="4"/>
      <c r="AL117" s="4"/>
      <c r="AM117" s="4"/>
      <c r="AN117" s="4"/>
      <c r="AO117" s="4"/>
      <c r="AP117" s="4"/>
      <c r="AQ117" s="5"/>
      <c r="AR117" s="5"/>
      <c r="AS117" s="4"/>
      <c r="AT117" s="11"/>
      <c r="AU117" s="11"/>
    </row>
    <row r="118" spans="2:47" x14ac:dyDescent="0.25">
      <c r="B118" s="37">
        <v>123</v>
      </c>
      <c r="C118" s="29" t="str">
        <f t="shared" si="10"/>
        <v>772.831792783089i</v>
      </c>
      <c r="D118" s="30" t="str">
        <f>COMPLEX('Passive Radiator'!C$19,2*PI()*B118*'Passive Radiator'!C$20)</f>
        <v>6</v>
      </c>
      <c r="E118" s="31" t="str">
        <f>IMSUB(COMPLEX(1,0),IMDIV(COMPLEX('Passive Radiator'!C$41,0),IMSUM(COMPLEX('Passive Radiator'!C$41,0),IMPRODUCT(C118,COMPLEX('Passive Radiator'!C$42,0)))))</f>
        <v>0.998787423152942+0.0348009555105554i</v>
      </c>
      <c r="F118" s="31" t="str">
        <f>IMDIV(IMPRODUCT(C118,COMPLEX(('Passive Radiator'!C$42*'Passive Radiator'!C$14/'Passive Radiator'!C$24),0)),IMSUM(COMPLEX('Passive Radiator'!C$41,0),IMPRODUCT(C118,COMPLEX('Passive Radiator'!C$42,0))))</f>
        <v>0.499393711576472+0.0174004777552778i</v>
      </c>
      <c r="G118" s="42" t="str">
        <f>IMPRODUCT(F118,IMSUB(COMPLEX(1,0),IMDIV(IMPRODUCT(COMPLEX('Passive Radiator'!C$41,0),E118),IMSUM(COMPLEX('Passive Radiator'!C$25-(2*PI()*B118)^2*'Passive Radiator'!C$40,0),IMPRODUCT(C118,COMPLEX('Passive Radiator'!C$26,0)),IMPRODUCT(COMPLEX('Passive Radiator'!C$41,0),E118)))))</f>
        <v>0.528821776710037+0.0196094755858294i</v>
      </c>
      <c r="H118" s="44" t="str">
        <f>IMDIV(COMPLEX('Passive Radiator'!C$18,0),IMPRODUCT(D118,IMSUM(COMPLEX('Passive Radiator'!C$16-(2*PI()*B118)^2*'Passive Radiator'!C$15,0),IMPRODUCT(C118,IMSUM(COMPLEX('Passive Radiator'!C$17,0),IMDIV(COMPLEX('Passive Radiator'!C$18^2,0),D118))),IMPRODUCT(COMPLEX('Passive Radiator'!C$14*'Passive Radiator'!C$41/'Passive Radiator'!C$24,0),G118))))</f>
        <v>-0.0000345363752718079-0.0000239341317787546i</v>
      </c>
      <c r="I118" s="39">
        <f t="shared" si="11"/>
        <v>-145.27756585209792</v>
      </c>
      <c r="J118" s="32" t="str">
        <f>IMPRODUCT(IMDIV(IMPRODUCT(COMPLEX(-'Passive Radiator'!C$41,0),F118),IMSUM(IMPRODUCT(COMPLEX('Passive Radiator'!C$41,0),E118),COMPLEX('Passive Radiator'!C$25-(2*PI()*B118)^2*'Passive Radiator'!C$40,0),IMPRODUCT(COMPLEX('Passive Radiator'!C$26,0),C118))),H118)</f>
        <v>-9.90667766844256E-07-7.47055644449339E-07i</v>
      </c>
      <c r="K118" s="39">
        <f t="shared" si="12"/>
        <v>-142.9803089493879</v>
      </c>
      <c r="L118" s="52" t="str">
        <f>IMSUM(IMPRODUCT(COMPLEX(-('Passive Radiator'!C$14/'Passive Radiator'!C$24),0),H118),IMDIV(IMPRODUCT(COMPLEX(-'Passive Radiator'!C$41,0),J118),IMSUM(COMPLEX('Passive Radiator'!C$41,0),IMPRODUCT(COMPLEX('Passive Radiator'!C$42,0),C118))),IMDIV(IMPRODUCT(COMPLEX('Passive Radiator'!C$42*'Passive Radiator'!C$14/'Passive Radiator'!C$24,0),C118,H118),IMSUM(COMPLEX('Passive Radiator'!C$41,0),IMPRODUCT(COMPLEX('Passive Radiator'!C$42,0),C118))))</f>
        <v>4.64603843169695E-07-6.20008765142066E-07i</v>
      </c>
      <c r="M118" s="40">
        <f t="shared" si="13"/>
        <v>-53.15392856076538</v>
      </c>
      <c r="N118" s="51" t="str">
        <f>IMPRODUCT(COMPLEX(('Passive Radiator'!C$10*'Passive Radiator'!C$14)/(2*PI()),0),C118,C118,H118)</f>
        <v>0.0885403738107226+0.06135956532346i</v>
      </c>
      <c r="O118" s="40">
        <f t="shared" si="14"/>
        <v>34.722434147902071</v>
      </c>
      <c r="P118" s="38" t="str">
        <f>IMPRODUCT(COMPLEX(('Passive Radiator'!C$10*'Passive Radiator'!C$24)/(2*PI()),0),C118,C118,J118)</f>
        <v>0.00507951941732723+0.00383043011875937i</v>
      </c>
      <c r="Q118" s="35">
        <f t="shared" si="15"/>
        <v>37.019691050612103</v>
      </c>
      <c r="R118" s="53" t="str">
        <f>IMPRODUCT(COMPLEX(('Passive Radiator'!C$10*'Passive Radiator'!C$24)/(2*PI()),0),C118,C118,L118)</f>
        <v>-0.00238219544607061+0.00317901385999906i</v>
      </c>
      <c r="S118" s="45">
        <f t="shared" si="16"/>
        <v>126.84607143923466</v>
      </c>
      <c r="T118" s="50">
        <f>IMABS(IMDIV(D118,IMSUB(COMPLEX(1,0),IMPRODUCT(COMPLEX('Passive Radiator'!C$18,0),IMPRODUCT(C118,H118)))))</f>
        <v>7.2665470077421057</v>
      </c>
      <c r="U118" s="33">
        <f>20*LOG10('Passive Radiator'!C$31*50000*IMABS(N118))</f>
        <v>104.45285864089927</v>
      </c>
      <c r="V118" s="34">
        <f>20*LOG10('Passive Radiator'!C$31*50000*IMABS(P118))</f>
        <v>79.878364377315847</v>
      </c>
      <c r="W118" s="34">
        <f>20*LOG10('Passive Radiator'!C$31*50000*IMABS(R118))</f>
        <v>75.787974831529979</v>
      </c>
      <c r="X118" s="40">
        <f>1000*'Passive Radiator'!C$31*IMABS(H118)</f>
        <v>1.3025917739499724</v>
      </c>
      <c r="Y118" s="40">
        <f>1000*'Passive Radiator'!C$31*IMABS(J118)</f>
        <v>3.8463927055375637E-2</v>
      </c>
      <c r="Z118" s="40">
        <f>'Passive Radiator'!C$31*IMABS(IMPRODUCT(C118,J118))</f>
        <v>2.9726145703683919E-2</v>
      </c>
      <c r="AA118" s="40">
        <f>1000*'Passive Radiator'!C$31*IMABS(L118)</f>
        <v>2.4017850935155287E-2</v>
      </c>
      <c r="AB118" s="53" t="str">
        <f t="shared" si="17"/>
        <v>0.0912376977819792+0.0683690093022184i</v>
      </c>
      <c r="AC118" s="40">
        <f>20*LOG10('Passive Radiator'!C$31*50000*IMABS(AB118))</f>
        <v>104.94561276620983</v>
      </c>
      <c r="AD118" s="40">
        <f t="shared" si="18"/>
        <v>176717.93918042997</v>
      </c>
      <c r="AE118" s="35">
        <f t="shared" si="19"/>
        <v>36.846071439229533</v>
      </c>
      <c r="AG118" s="77"/>
      <c r="AH118" s="2"/>
      <c r="AI118" s="2"/>
      <c r="AJ118" s="2"/>
      <c r="AK118" s="4"/>
      <c r="AL118" s="4"/>
      <c r="AM118" s="4"/>
      <c r="AN118" s="4"/>
      <c r="AO118" s="4"/>
      <c r="AP118" s="4"/>
      <c r="AQ118" s="5"/>
      <c r="AR118" s="5"/>
      <c r="AS118" s="4"/>
      <c r="AT118" s="11"/>
      <c r="AU118" s="11"/>
    </row>
    <row r="119" spans="2:47" x14ac:dyDescent="0.25">
      <c r="B119" s="37">
        <v>126</v>
      </c>
      <c r="C119" s="29" t="str">
        <f t="shared" si="10"/>
        <v>791.681348704628i</v>
      </c>
      <c r="D119" s="30" t="str">
        <f>COMPLEX('Passive Radiator'!C$19,2*PI()*B119*'Passive Radiator'!C$20)</f>
        <v>6</v>
      </c>
      <c r="E119" s="31" t="str">
        <f>IMSUB(COMPLEX(1,0),IMDIV(COMPLEX('Passive Radiator'!C$41,0),IMSUM(COMPLEX('Passive Radiator'!C$41,0),IMPRODUCT(C119,COMPLEX('Passive Radiator'!C$42,0)))))</f>
        <v>0.998844411574374+0.0339742997134141i</v>
      </c>
      <c r="F119" s="31" t="str">
        <f>IMDIV(IMPRODUCT(C119,COMPLEX(('Passive Radiator'!C$42*'Passive Radiator'!C$14/'Passive Radiator'!C$24),0)),IMSUM(COMPLEX('Passive Radiator'!C$41,0),IMPRODUCT(C119,COMPLEX('Passive Radiator'!C$42,0))))</f>
        <v>0.499422205787187+0.016987149856707i</v>
      </c>
      <c r="G119" s="42" t="str">
        <f>IMPRODUCT(F119,IMSUB(COMPLEX(1,0),IMDIV(IMPRODUCT(COMPLEX('Passive Radiator'!C$41,0),E119),IMSUM(COMPLEX('Passive Radiator'!C$25-(2*PI()*B119)^2*'Passive Radiator'!C$40,0),IMPRODUCT(C119,COMPLEX('Passive Radiator'!C$26,0)),IMPRODUCT(COMPLEX('Passive Radiator'!C$41,0),E119)))))</f>
        <v>0.527388144166994+0.0190331949786145i</v>
      </c>
      <c r="H119" s="44" t="str">
        <f>IMDIV(COMPLEX('Passive Radiator'!C$18,0),IMPRODUCT(D119,IMSUM(COMPLEX('Passive Radiator'!C$16-(2*PI()*B119)^2*'Passive Radiator'!C$15,0),IMPRODUCT(C119,IMSUM(COMPLEX('Passive Radiator'!C$17,0),IMDIV(COMPLEX('Passive Radiator'!C$18^2,0),D119))),IMPRODUCT(COMPLEX('Passive Radiator'!C$14*'Passive Radiator'!C$41/'Passive Radiator'!C$24,0),G119))))</f>
        <v>-0.0000333386979435821-0.0000223924409626629i</v>
      </c>
      <c r="I119" s="39">
        <f t="shared" si="11"/>
        <v>-146.1121189354462</v>
      </c>
      <c r="J119" s="32" t="str">
        <f>IMPRODUCT(IMDIV(IMPRODUCT(COMPLEX(-'Passive Radiator'!C$41,0),F119),IMSUM(IMPRODUCT(COMPLEX('Passive Radiator'!C$41,0),E119),COMPLEX('Passive Radiator'!C$25-(2*PI()*B119)^2*'Passive Radiator'!C$40,0),IMPRODUCT(COMPLEX('Passive Radiator'!C$26,0),C119))),H119)</f>
        <v>-9.10152371442224E-07-6.64283953829668E-07i</v>
      </c>
      <c r="K119" s="39">
        <f t="shared" si="12"/>
        <v>-143.87578312344877</v>
      </c>
      <c r="L119" s="52" t="str">
        <f>IMSUM(IMPRODUCT(COMPLEX(-('Passive Radiator'!C$14/'Passive Radiator'!C$24),0),H119),IMDIV(IMPRODUCT(COMPLEX(-'Passive Radiator'!C$41,0),J119),IMSUM(COMPLEX('Passive Radiator'!C$41,0),IMPRODUCT(COMPLEX('Passive Radiator'!C$42,0),C119))),IMDIV(IMPRODUCT(COMPLEX('Passive Radiator'!C$42*'Passive Radiator'!C$14/'Passive Radiator'!C$24,0),C119,H119),IMSUM(COMPLEX('Passive Radiator'!C$41,0),IMPRODUCT(COMPLEX('Passive Radiator'!C$42,0),C119))))</f>
        <v>4.23267000712917E-07-5.83545385799977E-07i</v>
      </c>
      <c r="M119" s="40">
        <f t="shared" si="13"/>
        <v>-54.045237696537704</v>
      </c>
      <c r="N119" s="51" t="str">
        <f>IMPRODUCT(COMPLEX(('Passive Radiator'!C$10*'Passive Radiator'!C$14)/(2*PI()),0),C119,C119,H119)</f>
        <v>0.089690015305062+0.0602416559896143i</v>
      </c>
      <c r="O119" s="40">
        <f t="shared" si="14"/>
        <v>33.887881064553824</v>
      </c>
      <c r="P119" s="38" t="str">
        <f>IMPRODUCT(COMPLEX(('Passive Radiator'!C$10*'Passive Radiator'!C$24)/(2*PI()),0),C119,C119,J119)</f>
        <v>0.00489710667541569+0.00357420305296353i</v>
      </c>
      <c r="Q119" s="35">
        <f t="shared" si="15"/>
        <v>36.124216876551195</v>
      </c>
      <c r="R119" s="53" t="str">
        <f>IMPRODUCT(COMPLEX(('Passive Radiator'!C$10*'Passive Radiator'!C$24)/(2*PI()),0),C119,C119,L119)</f>
        <v>-0.00227740290495522+0.00313978636311282i</v>
      </c>
      <c r="S119" s="45">
        <f t="shared" si="16"/>
        <v>125.95476230346232</v>
      </c>
      <c r="T119" s="50">
        <f>IMABS(IMDIV(D119,IMSUB(COMPLEX(1,0),IMPRODUCT(COMPLEX('Passive Radiator'!C$18,0),IMPRODUCT(C119,H119)))))</f>
        <v>7.1967649420531821</v>
      </c>
      <c r="U119" s="33">
        <f>20*LOG10('Passive Radiator'!C$31*50000*IMABS(N119))</f>
        <v>104.47859125236347</v>
      </c>
      <c r="V119" s="34">
        <f>20*LOG10('Passive Radiator'!C$31*50000*IMABS(P119))</f>
        <v>79.459985070123352</v>
      </c>
      <c r="W119" s="34">
        <f>20*LOG10('Passive Radiator'!C$31*50000*IMABS(R119))</f>
        <v>75.580504616472354</v>
      </c>
      <c r="X119" s="40">
        <f>1000*'Passive Radiator'!C$31*IMABS(H119)</f>
        <v>1.2449849297557773</v>
      </c>
      <c r="Y119" s="40">
        <f>1000*'Passive Radiator'!C$31*IMABS(J119)</f>
        <v>3.4930418558124079E-2</v>
      </c>
      <c r="Z119" s="40">
        <f>'Passive Radiator'!C$31*IMABS(IMPRODUCT(C119,J119))</f>
        <v>2.7653760874912822E-2</v>
      </c>
      <c r="AA119" s="40">
        <f>1000*'Passive Radiator'!C$31*IMABS(L119)</f>
        <v>2.2347542247524568E-2</v>
      </c>
      <c r="AB119" s="53" t="str">
        <f t="shared" si="17"/>
        <v>0.0923097190755225+0.0669556454056907i</v>
      </c>
      <c r="AC119" s="40">
        <f>20*LOG10('Passive Radiator'!C$31*50000*IMABS(AB119))</f>
        <v>104.94745122471616</v>
      </c>
      <c r="AD119" s="40">
        <f t="shared" si="18"/>
        <v>176755.34732139081</v>
      </c>
      <c r="AE119" s="35">
        <f t="shared" si="19"/>
        <v>35.954762303463617</v>
      </c>
      <c r="AG119" s="77"/>
      <c r="AH119" s="2"/>
      <c r="AI119" s="2"/>
      <c r="AJ119" s="2"/>
      <c r="AK119" s="4"/>
      <c r="AL119" s="4"/>
      <c r="AM119" s="4"/>
      <c r="AN119" s="4"/>
      <c r="AO119" s="4"/>
      <c r="AP119" s="4"/>
      <c r="AQ119" s="5"/>
      <c r="AR119" s="5"/>
      <c r="AS119" s="4"/>
      <c r="AT119" s="11"/>
      <c r="AU119" s="11"/>
    </row>
    <row r="120" spans="2:47" x14ac:dyDescent="0.25">
      <c r="B120" s="37">
        <v>129</v>
      </c>
      <c r="C120" s="29" t="str">
        <f t="shared" si="10"/>
        <v>810.530904626167i</v>
      </c>
      <c r="D120" s="30" t="str">
        <f>COMPLEX('Passive Radiator'!C$19,2*PI()*B120*'Passive Radiator'!C$20)</f>
        <v>6</v>
      </c>
      <c r="E120" s="31" t="str">
        <f>IMSUB(COMPLEX(1,0),IMDIV(COMPLEX('Passive Radiator'!C$41,0),IMSUM(COMPLEX('Passive Radiator'!C$41,0),IMPRODUCT(C120,COMPLEX('Passive Radiator'!C$42,0)))))</f>
        <v>0.998897476323304+0.0331859626685482i</v>
      </c>
      <c r="F120" s="31" t="str">
        <f>IMDIV(IMPRODUCT(C120,COMPLEX(('Passive Radiator'!C$42*'Passive Radiator'!C$14/'Passive Radiator'!C$24),0)),IMSUM(COMPLEX('Passive Radiator'!C$41,0),IMPRODUCT(C120,COMPLEX('Passive Radiator'!C$42,0))))</f>
        <v>0.499448738161652+0.0165929813342741i</v>
      </c>
      <c r="G120" s="42" t="str">
        <f>IMPRODUCT(F120,IMSUB(COMPLEX(1,0),IMDIV(IMPRODUCT(COMPLEX('Passive Radiator'!C$41,0),E120),IMSUM(COMPLEX('Passive Radiator'!C$25-(2*PI()*B120)^2*'Passive Radiator'!C$40,0),IMPRODUCT(C120,COMPLEX('Passive Radiator'!C$26,0)),IMPRODUCT(COMPLEX('Passive Radiator'!C$41,0),E120)))))</f>
        <v>0.526060608971787+0.0184919138050251i</v>
      </c>
      <c r="H120" s="44" t="str">
        <f>IMDIV(COMPLEX('Passive Radiator'!C$18,0),IMPRODUCT(D120,IMSUM(COMPLEX('Passive Radiator'!C$16-(2*PI()*B120)^2*'Passive Radiator'!C$15,0),IMPRODUCT(C120,IMSUM(COMPLEX('Passive Radiator'!C$17,0),IMDIV(COMPLEX('Passive Radiator'!C$18^2,0),D120))),IMPRODUCT(COMPLEX('Passive Radiator'!C$14*'Passive Radiator'!C$41/'Passive Radiator'!C$24,0),G120))))</f>
        <v>-0.0000321879227312522-0.0000209771710336318i</v>
      </c>
      <c r="I120" s="39">
        <f t="shared" si="11"/>
        <v>-146.90733558241337</v>
      </c>
      <c r="J120" s="32" t="str">
        <f>IMPRODUCT(IMDIV(IMPRODUCT(COMPLEX(-'Passive Radiator'!C$41,0),F120),IMSUM(IMPRODUCT(COMPLEX('Passive Radiator'!C$41,0),E120),COMPLEX('Passive Radiator'!C$25-(2*PI()*B120)^2*'Passive Radiator'!C$40,0),IMPRODUCT(COMPLEX('Passive Radiator'!C$26,0),C120))),H120)</f>
        <v>-8.37323502414464E-07-5.92230018274042E-07i</v>
      </c>
      <c r="K120" s="39">
        <f t="shared" si="12"/>
        <v>-144.72863627565457</v>
      </c>
      <c r="L120" s="52" t="str">
        <f>IMSUM(IMPRODUCT(COMPLEX(-('Passive Radiator'!C$14/'Passive Radiator'!C$24),0),H120),IMDIV(IMPRODUCT(COMPLEX(-'Passive Radiator'!C$41,0),J120),IMSUM(COMPLEX('Passive Radiator'!C$41,0),IMPRODUCT(COMPLEX('Passive Radiator'!C$42,0),C120))),IMDIV(IMPRODUCT(COMPLEX('Passive Radiator'!C$42*'Passive Radiator'!C$14/'Passive Radiator'!C$24,0),C120,H120),IMSUM(COMPLEX('Passive Radiator'!C$41,0),IMPRODUCT(COMPLEX('Passive Radiator'!C$42,0),C120))))</f>
        <v>3.86394673128403E-07-5.49664126076828E-07i</v>
      </c>
      <c r="M120" s="40">
        <f t="shared" si="13"/>
        <v>-54.894121647125836</v>
      </c>
      <c r="N120" s="51" t="str">
        <f>IMPRODUCT(COMPLEX(('Passive Radiator'!C$10*'Passive Radiator'!C$14)/(2*PI()),0),C120,C120,H120)</f>
        <v>0.0907667414257797+0.0591535364040543i</v>
      </c>
      <c r="O120" s="40">
        <f t="shared" si="14"/>
        <v>33.09266441758664</v>
      </c>
      <c r="P120" s="38" t="str">
        <f>IMPRODUCT(COMPLEX(('Passive Radiator'!C$10*'Passive Radiator'!C$24)/(2*PI()),0),C120,C120,J120)</f>
        <v>0.0047223380314375+0.00334005952369661i</v>
      </c>
      <c r="Q120" s="35">
        <f t="shared" si="15"/>
        <v>35.27136372434542</v>
      </c>
      <c r="R120" s="53" t="str">
        <f>IMPRODUCT(COMPLEX(('Passive Radiator'!C$10*'Passive Radiator'!C$24)/(2*PI()),0),C120,C120,L120)</f>
        <v>-0.00217918911244883+0.00309999635696912i</v>
      </c>
      <c r="S120" s="45">
        <f t="shared" si="16"/>
        <v>125.10587835287419</v>
      </c>
      <c r="T120" s="50">
        <f>IMABS(IMDIV(D120,IMSUB(COMPLEX(1,0),IMPRODUCT(COMPLEX('Passive Radiator'!C$18,0),IMPRODUCT(C120,H120)))))</f>
        <v>7.1328369006549721</v>
      </c>
      <c r="U120" s="33">
        <f>20*LOG10('Passive Radiator'!C$31*50000*IMABS(N120))</f>
        <v>104.50247963738283</v>
      </c>
      <c r="V120" s="34">
        <f>20*LOG10('Passive Radiator'!C$31*50000*IMABS(P120))</f>
        <v>79.051435661579546</v>
      </c>
      <c r="W120" s="34">
        <f>20*LOG10('Passive Radiator'!C$31*50000*IMABS(R120))</f>
        <v>75.377828312161881</v>
      </c>
      <c r="X120" s="40">
        <f>1000*'Passive Radiator'!C$31*IMABS(H120)</f>
        <v>1.1910230960936643</v>
      </c>
      <c r="Y120" s="40">
        <f>1000*'Passive Radiator'!C$31*IMABS(J120)</f>
        <v>3.1793474292582703E-2</v>
      </c>
      <c r="Z120" s="40">
        <f>'Passive Radiator'!C$31*IMABS(IMPRODUCT(C120,J120))</f>
        <v>2.5769593479575859E-2</v>
      </c>
      <c r="AA120" s="40">
        <f>1000*'Passive Radiator'!C$31*IMABS(L120)</f>
        <v>2.0828482100623991E-2</v>
      </c>
      <c r="AB120" s="53" t="str">
        <f t="shared" si="17"/>
        <v>0.0933098903447684+0.06559359228472i</v>
      </c>
      <c r="AC120" s="40">
        <f>20*LOG10('Passive Radiator'!C$31*50000*IMABS(AB120))</f>
        <v>104.94915822403905</v>
      </c>
      <c r="AD120" s="40">
        <f t="shared" si="18"/>
        <v>176790.08767853095</v>
      </c>
      <c r="AE120" s="35">
        <f t="shared" si="19"/>
        <v>35.105878352879017</v>
      </c>
      <c r="AG120" s="77"/>
      <c r="AH120" s="2"/>
      <c r="AI120" s="2"/>
      <c r="AJ120" s="2"/>
      <c r="AK120" s="4"/>
      <c r="AL120" s="4"/>
      <c r="AM120" s="4"/>
      <c r="AN120" s="4"/>
      <c r="AO120" s="4"/>
      <c r="AP120" s="4"/>
      <c r="AQ120" s="5"/>
      <c r="AR120" s="5"/>
      <c r="AS120" s="4"/>
      <c r="AT120" s="11"/>
      <c r="AU120" s="11"/>
    </row>
    <row r="121" spans="2:47" x14ac:dyDescent="0.25">
      <c r="B121" s="37">
        <v>132</v>
      </c>
      <c r="C121" s="29" t="str">
        <f t="shared" si="10"/>
        <v>829.380460547705i</v>
      </c>
      <c r="D121" s="30" t="str">
        <f>COMPLEX('Passive Radiator'!C$19,2*PI()*B121*'Passive Radiator'!C$20)</f>
        <v>6</v>
      </c>
      <c r="E121" s="31" t="str">
        <f>IMSUB(COMPLEX(1,0),IMDIV(COMPLEX('Passive Radiator'!C$41,0),IMSUM(COMPLEX('Passive Radiator'!C$41,0),IMPRODUCT(C121,COMPLEX('Passive Radiator'!C$42,0)))))</f>
        <v>0.99894696937787+0.0324333431616192i</v>
      </c>
      <c r="F121" s="31" t="str">
        <f>IMDIV(IMPRODUCT(C121,COMPLEX(('Passive Radiator'!C$42*'Passive Radiator'!C$14/'Passive Radiator'!C$24),0)),IMSUM(COMPLEX('Passive Radiator'!C$41,0),IMPRODUCT(C121,COMPLEX('Passive Radiator'!C$42,0))))</f>
        <v>0.499473484688937+0.0162166715808097i</v>
      </c>
      <c r="G121" s="42" t="str">
        <f>IMPRODUCT(F121,IMSUB(COMPLEX(1,0),IMDIV(IMPRODUCT(COMPLEX('Passive Radiator'!C$41,0),E121),IMSUM(COMPLEX('Passive Radiator'!C$25-(2*PI()*B121)^2*'Passive Radiator'!C$40,0),IMPRODUCT(C121,COMPLEX('Passive Radiator'!C$26,0)),IMPRODUCT(COMPLEX('Passive Radiator'!C$41,0),E121)))))</f>
        <v>0.524828801997157+0.0179824305728829i</v>
      </c>
      <c r="H121" s="44" t="str">
        <f>IMDIV(COMPLEX('Passive Radiator'!C$18,0),IMPRODUCT(D121,IMSUM(COMPLEX('Passive Radiator'!C$16-(2*PI()*B121)^2*'Passive Radiator'!C$15,0),IMPRODUCT(C121,IMSUM(COMPLEX('Passive Radiator'!C$17,0),IMDIV(COMPLEX('Passive Radiator'!C$18^2,0),D121))),IMPRODUCT(COMPLEX('Passive Radiator'!C$14*'Passive Radiator'!C$41/'Passive Radiator'!C$24,0),G121))))</f>
        <v>-0.0000310834267200158-0.0000196759964043381i</v>
      </c>
      <c r="I121" s="39">
        <f t="shared" si="11"/>
        <v>-147.66594311691489</v>
      </c>
      <c r="J121" s="32" t="str">
        <f>IMPRODUCT(IMDIV(IMPRODUCT(COMPLEX(-'Passive Radiator'!C$41,0),F121),IMSUM(IMPRODUCT(COMPLEX('Passive Radiator'!C$41,0),E121),COMPLEX('Passive Radiator'!C$25-(2*PI()*B121)^2*'Passive Radiator'!C$40,0),IMPRODUCT(COMPLEX('Passive Radiator'!C$26,0),C121))),H121)</f>
        <v>-7.7136685176573E-07-5.2931635294432E-07i</v>
      </c>
      <c r="K121" s="39">
        <f t="shared" si="12"/>
        <v>-145.54186288688419</v>
      </c>
      <c r="L121" s="52" t="str">
        <f>IMSUM(IMPRODUCT(COMPLEX(-('Passive Radiator'!C$14/'Passive Radiator'!C$24),0),H121),IMDIV(IMPRODUCT(COMPLEX(-'Passive Radiator'!C$41,0),J121),IMSUM(COMPLEX('Passive Radiator'!C$41,0),IMPRODUCT(COMPLEX('Passive Radiator'!C$42,0),C121))),IMDIV(IMPRODUCT(COMPLEX('Passive Radiator'!C$42*'Passive Radiator'!C$14/'Passive Radiator'!C$24,0),C121,H121),IMSUM(COMPLEX('Passive Radiator'!C$41,0),IMPRODUCT(COMPLEX('Passive Radiator'!C$42,0),C121))))</f>
        <v>3.53424843634708E-07-5.18170628835721E-07i</v>
      </c>
      <c r="M121" s="40">
        <f t="shared" si="13"/>
        <v>-55.703561354169494</v>
      </c>
      <c r="N121" s="51" t="str">
        <f>IMPRODUCT(COMPLEX(('Passive Radiator'!C$10*'Passive Radiator'!C$14)/(2*PI()),0),C121,C121,H121)</f>
        <v>0.0917764229118426+0.058095028694298i</v>
      </c>
      <c r="O121" s="40">
        <f t="shared" si="14"/>
        <v>32.334056883085104</v>
      </c>
      <c r="P121" s="38" t="str">
        <f>IMPRODUCT(COMPLEX(('Passive Radiator'!C$10*'Passive Radiator'!C$24)/(2*PI()),0),C121,C121,J121)</f>
        <v>0.00455505057698428+0.00312570180241359i</v>
      </c>
      <c r="Q121" s="35">
        <f t="shared" si="15"/>
        <v>34.458137113115782</v>
      </c>
      <c r="R121" s="53" t="str">
        <f>IMPRODUCT(COMPLEX(('Passive Radiator'!C$10*'Passive Radiator'!C$24)/(2*PI()),0),C121,C121,L121)</f>
        <v>-0.00208703295226353+0.00305988443300555i</v>
      </c>
      <c r="S121" s="45">
        <f t="shared" si="16"/>
        <v>124.29643864583052</v>
      </c>
      <c r="T121" s="50">
        <f>IMABS(IMDIV(D121,IMSUB(COMPLEX(1,0),IMPRODUCT(COMPLEX('Passive Radiator'!C$18,0),IMPRODUCT(C121,H121)))))</f>
        <v>7.0741038520010591</v>
      </c>
      <c r="U121" s="33">
        <f>20*LOG10('Passive Radiator'!C$31*50000*IMABS(N121))</f>
        <v>104.52469732705288</v>
      </c>
      <c r="V121" s="34">
        <f>20*LOG10('Passive Radiator'!C$31*50000*IMABS(P121))</f>
        <v>78.652265450088478</v>
      </c>
      <c r="W121" s="34">
        <f>20*LOG10('Passive Radiator'!C$31*50000*IMABS(R121))</f>
        <v>75.179731671208145</v>
      </c>
      <c r="X121" s="40">
        <f>1000*'Passive Radiator'!C$31*IMABS(H121)</f>
        <v>1.14041422534393</v>
      </c>
      <c r="Y121" s="40">
        <f>1000*'Passive Radiator'!C$31*IMABS(J121)</f>
        <v>2.9000870663806921E-2</v>
      </c>
      <c r="Z121" s="40">
        <f>'Passive Radiator'!C$31*IMABS(IMPRODUCT(C121,J121))</f>
        <v>2.4052755467432609E-2</v>
      </c>
      <c r="AA121" s="40">
        <f>1000*'Passive Radiator'!C$31*IMABS(L121)</f>
        <v>1.9443943370095008E-2</v>
      </c>
      <c r="AB121" s="53" t="str">
        <f t="shared" si="17"/>
        <v>0.0942444405365633+0.0642806149297171i</v>
      </c>
      <c r="AC121" s="40">
        <f>20*LOG10('Passive Radiator'!C$31*50000*IMABS(AB121))</f>
        <v>104.95074600121657</v>
      </c>
      <c r="AD121" s="40">
        <f t="shared" si="18"/>
        <v>176822.40779033463</v>
      </c>
      <c r="AE121" s="35">
        <f t="shared" si="19"/>
        <v>34.296438645832851</v>
      </c>
      <c r="AG121" s="77"/>
      <c r="AH121" s="2"/>
      <c r="AI121" s="2"/>
      <c r="AJ121" s="2"/>
      <c r="AK121" s="4"/>
      <c r="AL121" s="4"/>
      <c r="AM121" s="4"/>
      <c r="AN121" s="4"/>
      <c r="AO121" s="4"/>
      <c r="AP121" s="4"/>
      <c r="AQ121" s="5"/>
      <c r="AR121" s="5"/>
      <c r="AS121" s="4"/>
      <c r="AT121" s="11"/>
      <c r="AU121" s="11"/>
    </row>
    <row r="122" spans="2:47" x14ac:dyDescent="0.25">
      <c r="B122" s="37">
        <v>135</v>
      </c>
      <c r="C122" s="29" t="str">
        <f t="shared" si="10"/>
        <v>848.230016469244i</v>
      </c>
      <c r="D122" s="30" t="str">
        <f>COMPLEX('Passive Radiator'!C$19,2*PI()*B122*'Passive Radiator'!C$20)</f>
        <v>6</v>
      </c>
      <c r="E122" s="31" t="str">
        <f>IMSUB(COMPLEX(1,0),IMDIV(COMPLEX('Passive Radiator'!C$41,0),IMSUM(COMPLEX('Passive Radiator'!C$41,0),IMPRODUCT(C122,COMPLEX('Passive Radiator'!C$42,0)))))</f>
        <v>0.998993204127863+0.0317140699723131i</v>
      </c>
      <c r="F122" s="31" t="str">
        <f>IMDIV(IMPRODUCT(C122,COMPLEX(('Passive Radiator'!C$42*'Passive Radiator'!C$14/'Passive Radiator'!C$24),0)),IMSUM(COMPLEX('Passive Radiator'!C$41,0),IMPRODUCT(C122,COMPLEX('Passive Radiator'!C$42,0))))</f>
        <v>0.499496602063932+0.0158570349861566i</v>
      </c>
      <c r="G122" s="42" t="str">
        <f>IMPRODUCT(F122,IMSUB(COMPLEX(1,0),IMDIV(IMPRODUCT(COMPLEX('Passive Radiator'!C$41,0),E122),IMSUM(COMPLEX('Passive Radiator'!C$25-(2*PI()*B122)^2*'Passive Radiator'!C$40,0),IMPRODUCT(C122,COMPLEX('Passive Radiator'!C$26,0)),IMPRODUCT(COMPLEX('Passive Radiator'!C$41,0),E122)))))</f>
        <v>0.523683606941765+0.0175019289519663i</v>
      </c>
      <c r="H122" s="44" t="str">
        <f>IMDIV(COMPLEX('Passive Radiator'!C$18,0),IMPRODUCT(D122,IMSUM(COMPLEX('Passive Radiator'!C$16-(2*PI()*B122)^2*'Passive Radiator'!C$15,0),IMPRODUCT(C122,IMSUM(COMPLEX('Passive Radiator'!C$17,0),IMDIV(COMPLEX('Passive Radiator'!C$18^2,0),D122))),IMPRODUCT(COMPLEX('Passive Radiator'!C$14*'Passive Radiator'!C$41/'Passive Radiator'!C$24,0),G122))))</f>
        <v>-0.0000300242374516886-0.0000184779538292651i</v>
      </c>
      <c r="I122" s="39">
        <f t="shared" si="11"/>
        <v>-148.3904215655333</v>
      </c>
      <c r="J122" s="32" t="str">
        <f>IMPRODUCT(IMDIV(IMPRODUCT(COMPLEX(-'Passive Radiator'!C$41,0),F122),IMSUM(IMPRODUCT(COMPLEX('Passive Radiator'!C$41,0),E122),COMPLEX('Passive Radiator'!C$25-(2*PI()*B122)^2*'Passive Radiator'!C$40,0),IMPRODUCT(COMPLEX('Passive Radiator'!C$26,0),C122))),H122)</f>
        <v>-7.1155807267033E-07-4.7422409076414E-07i</v>
      </c>
      <c r="K122" s="39">
        <f t="shared" si="12"/>
        <v>-146.31818127145098</v>
      </c>
      <c r="L122" s="52" t="str">
        <f>IMSUM(IMPRODUCT(COMPLEX(-('Passive Radiator'!C$14/'Passive Radiator'!C$24),0),H122),IMDIV(IMPRODUCT(COMPLEX(-'Passive Radiator'!C$41,0),J122),IMSUM(COMPLEX('Passive Radiator'!C$41,0),IMPRODUCT(COMPLEX('Passive Radiator'!C$42,0),C122))),IMDIV(IMPRODUCT(COMPLEX('Passive Radiator'!C$42*'Passive Radiator'!C$14/'Passive Radiator'!C$24,0),C122,H122),IMSUM(COMPLEX('Passive Radiator'!C$41,0),IMPRODUCT(COMPLEX('Passive Radiator'!C$42,0),C122))))</f>
        <v>3.23875669235801E-07-4.88882575532672E-07i</v>
      </c>
      <c r="M122" s="40">
        <f t="shared" si="13"/>
        <v>-56.476262816439075</v>
      </c>
      <c r="N122" s="51" t="str">
        <f>IMPRODUCT(COMPLEX(('Passive Radiator'!C$10*'Passive Radiator'!C$14)/(2*PI()),0),C122,C122,H122)</f>
        <v>0.0927243711620128+0.0570657839998848i</v>
      </c>
      <c r="O122" s="40">
        <f t="shared" si="14"/>
        <v>31.609578434466712</v>
      </c>
      <c r="P122" s="38" t="str">
        <f>IMPRODUCT(COMPLEX(('Passive Radiator'!C$10*'Passive Radiator'!C$24)/(2*PI()),0),C122,C122,J122)</f>
        <v>0.00439503417462477+0.00292910890254827i</v>
      </c>
      <c r="Q122" s="35">
        <f t="shared" si="15"/>
        <v>33.681818728549004</v>
      </c>
      <c r="R122" s="53" t="str">
        <f>IMPRODUCT(COMPLEX(('Passive Radiator'!C$10*'Passive Radiator'!C$24)/(2*PI()),0),C122,C122,L122)</f>
        <v>-0.0020004616478862+0.00301964900599217i</v>
      </c>
      <c r="S122" s="45">
        <f t="shared" si="16"/>
        <v>123.523737183561</v>
      </c>
      <c r="T122" s="50">
        <f>IMABS(IMDIV(D122,IMSUB(COMPLEX(1,0),IMPRODUCT(COMPLEX('Passive Radiator'!C$18,0),IMPRODUCT(C122,H122)))))</f>
        <v>7.0199993991012075</v>
      </c>
      <c r="U122" s="33">
        <f>20*LOG10('Passive Radiator'!C$31*50000*IMABS(N122))</f>
        <v>104.54539775868545</v>
      </c>
      <c r="V122" s="34">
        <f>20*LOG10('Passive Radiator'!C$31*50000*IMABS(P122))</f>
        <v>78.262053985725714</v>
      </c>
      <c r="W122" s="34">
        <f>20*LOG10('Passive Radiator'!C$31*50000*IMABS(R122))</f>
        <v>74.986014327635516</v>
      </c>
      <c r="X122" s="40">
        <f>1000*'Passive Radiator'!C$31*IMABS(H122)</f>
        <v>1.0928938271365758</v>
      </c>
      <c r="Y122" s="40">
        <f>1000*'Passive Radiator'!C$31*IMABS(J122)</f>
        <v>2.6508233574885704E-2</v>
      </c>
      <c r="Z122" s="40">
        <f>'Passive Radiator'!C$31*IMABS(IMPRODUCT(C122,J122))</f>
        <v>2.2485079401795855E-2</v>
      </c>
      <c r="AA122" s="40">
        <f>1000*'Passive Radiator'!C$31*IMABS(L122)</f>
        <v>1.8179369035609655E-2</v>
      </c>
      <c r="AB122" s="53" t="str">
        <f t="shared" si="17"/>
        <v>0.0951189436887514+0.0630145419084252i</v>
      </c>
      <c r="AC122" s="40">
        <f>20*LOG10('Passive Radiator'!C$31*50000*IMABS(AB122))</f>
        <v>104.9522254034278</v>
      </c>
      <c r="AD122" s="40">
        <f t="shared" si="18"/>
        <v>176852.5271852033</v>
      </c>
      <c r="AE122" s="35">
        <f t="shared" si="19"/>
        <v>33.523737183565714</v>
      </c>
      <c r="AG122" s="77"/>
      <c r="AH122" s="2"/>
      <c r="AI122" s="2"/>
      <c r="AJ122" s="2"/>
      <c r="AK122" s="4"/>
      <c r="AL122" s="4"/>
      <c r="AM122" s="4"/>
      <c r="AN122" s="4"/>
      <c r="AO122" s="4"/>
      <c r="AP122" s="4"/>
      <c r="AQ122" s="5"/>
      <c r="AR122" s="5"/>
      <c r="AS122" s="4"/>
      <c r="AT122" s="11"/>
      <c r="AU122" s="11"/>
    </row>
    <row r="123" spans="2:47" x14ac:dyDescent="0.25">
      <c r="B123" s="37">
        <v>138</v>
      </c>
      <c r="C123" s="29" t="str">
        <f t="shared" si="10"/>
        <v>867.079572390783i</v>
      </c>
      <c r="D123" s="30" t="str">
        <f>COMPLEX('Passive Radiator'!C$19,2*PI()*B123*'Passive Radiator'!C$20)</f>
        <v>6</v>
      </c>
      <c r="E123" s="31" t="str">
        <f>IMSUB(COMPLEX(1,0),IMDIV(COMPLEX('Passive Radiator'!C$41,0),IMSUM(COMPLEX('Passive Radiator'!C$41,0),IMPRODUCT(C123,COMPLEX('Passive Radiator'!C$42,0)))))</f>
        <v>0.999036460340708+0.0310259770292145i</v>
      </c>
      <c r="F123" s="31" t="str">
        <f>IMDIV(IMPRODUCT(C123,COMPLEX(('Passive Radiator'!C$42*'Passive Radiator'!C$14/'Passive Radiator'!C$24),0)),IMSUM(COMPLEX('Passive Radiator'!C$41,0),IMPRODUCT(C123,COMPLEX('Passive Radiator'!C$42,0))))</f>
        <v>0.499518230170354+0.0155129885146072i</v>
      </c>
      <c r="G123" s="42" t="str">
        <f>IMPRODUCT(F123,IMSUB(COMPLEX(1,0),IMDIV(IMPRODUCT(COMPLEX('Passive Radiator'!C$41,0),E123),IMSUM(COMPLEX('Passive Radiator'!C$25-(2*PI()*B123)^2*'Passive Radiator'!C$40,0),IMPRODUCT(C123,COMPLEX('Passive Radiator'!C$26,0)),IMPRODUCT(COMPLEX('Passive Radiator'!C$41,0),E123)))))</f>
        <v>0.522616980929614+0.0170479211689941i</v>
      </c>
      <c r="H123" s="44" t="str">
        <f>IMDIV(COMPLEX('Passive Radiator'!C$18,0),IMPRODUCT(D123,IMSUM(COMPLEX('Passive Radiator'!C$16-(2*PI()*B123)^2*'Passive Radiator'!C$15,0),IMPRODUCT(C123,IMSUM(COMPLEX('Passive Radiator'!C$17,0),IMDIV(COMPLEX('Passive Radiator'!C$18^2,0),D123))),IMPRODUCT(COMPLEX('Passive Radiator'!C$14*'Passive Radiator'!C$41/'Passive Radiator'!C$24,0),G123))))</f>
        <v>-0.0000290091325418812-0.0000173732784777493i</v>
      </c>
      <c r="I123" s="39">
        <f t="shared" si="11"/>
        <v>-149.08303115943494</v>
      </c>
      <c r="J123" s="32" t="str">
        <f>IMPRODUCT(IMDIV(IMPRODUCT(COMPLEX(-'Passive Radiator'!C$41,0),F123),IMSUM(IMPRODUCT(COMPLEX('Passive Radiator'!C$41,0),E123),COMPLEX('Passive Radiator'!C$25-(2*PI()*B123)^2*'Passive Radiator'!C$40,0),IMPRODUCT(COMPLEX('Passive Radiator'!C$26,0),C123))),H123)</f>
        <v>-6.57253502866962E-07-4.25846482134741E-07i</v>
      </c>
      <c r="K123" s="39">
        <f t="shared" si="12"/>
        <v>-147.06006493721375</v>
      </c>
      <c r="L123" s="52" t="str">
        <f>IMSUM(IMPRODUCT(COMPLEX(-('Passive Radiator'!C$14/'Passive Radiator'!C$24),0),H123),IMDIV(IMPRODUCT(COMPLEX(-'Passive Radiator'!C$41,0),J123),IMSUM(COMPLEX('Passive Radiator'!C$41,0),IMPRODUCT(COMPLEX('Passive Radiator'!C$42,0),C123))),IMDIV(IMPRODUCT(COMPLEX('Passive Radiator'!C$42*'Passive Radiator'!C$14/'Passive Radiator'!C$24,0),C123,H123),IMSUM(COMPLEX('Passive Radiator'!C$41,0),IMPRODUCT(COMPLEX('Passive Radiator'!C$42,0),C123))))</f>
        <v>2.97332787318206E-07-4.61630030636314E-07i</v>
      </c>
      <c r="M123" s="40">
        <f t="shared" si="13"/>
        <v>-57.214688314330012</v>
      </c>
      <c r="N123" s="51" t="str">
        <f>IMPRODUCT(COMPLEX(('Passive Radiator'!C$10*'Passive Radiator'!C$14)/(2*PI()),0),C123,C123,H123)</f>
        <v>0.0936153981549295+0.0560653228635115i</v>
      </c>
      <c r="O123" s="40">
        <f t="shared" si="14"/>
        <v>30.916968840565051</v>
      </c>
      <c r="P123" s="38" t="str">
        <f>IMPRODUCT(COMPLEX(('Passive Radiator'!C$10*'Passive Radiator'!C$24)/(2*PI()),0),C123,C123,J123)</f>
        <v>0.00424204676032844+0.00274849914387234i</v>
      </c>
      <c r="Q123" s="35">
        <f t="shared" si="15"/>
        <v>32.939935062786255</v>
      </c>
      <c r="R123" s="53" t="str">
        <f>IMPRODUCT(COMPLEX(('Passive Radiator'!C$10*'Passive Radiator'!C$24)/(2*PI()),0),C123,C123,L123)</f>
        <v>-0.00191904581973438+0.00297945338805973i</v>
      </c>
      <c r="S123" s="45">
        <f t="shared" si="16"/>
        <v>122.78531168566998</v>
      </c>
      <c r="T123" s="50">
        <f>IMABS(IMDIV(D123,IMSUB(COMPLEX(1,0),IMPRODUCT(COMPLEX('Passive Radiator'!C$18,0),IMPRODUCT(C123,H123)))))</f>
        <v>6.970034268032161</v>
      </c>
      <c r="U123" s="33">
        <f>20*LOG10('Passive Radiator'!C$31*50000*IMABS(N123))</f>
        <v>104.56471702445342</v>
      </c>
      <c r="V123" s="34">
        <f>20*LOG10('Passive Radiator'!C$31*50000*IMABS(P123))</f>
        <v>77.880408427547408</v>
      </c>
      <c r="W123" s="34">
        <f>20*LOG10('Passive Radiator'!C$31*50000*IMABS(R123))</f>
        <v>74.796488639311349</v>
      </c>
      <c r="X123" s="40">
        <f>1000*'Passive Radiator'!C$31*IMABS(H123)</f>
        <v>1.048222072577105</v>
      </c>
      <c r="Y123" s="40">
        <f>1000*'Passive Radiator'!C$31*IMABS(J123)</f>
        <v>2.4277718695044356E-2</v>
      </c>
      <c r="Z123" s="40">
        <f>'Passive Radiator'!C$31*IMABS(IMPRODUCT(C123,J123))</f>
        <v>2.1050713944722781E-2</v>
      </c>
      <c r="AA123" s="40">
        <f>1000*'Passive Radiator'!C$31*IMABS(L123)</f>
        <v>1.7022050928349072E-2</v>
      </c>
      <c r="AB123" s="53" t="str">
        <f t="shared" si="17"/>
        <v>0.0959383990955236+0.0617932753954436i</v>
      </c>
      <c r="AC123" s="40">
        <f>20*LOG10('Passive Radiator'!C$31*50000*IMABS(AB123))</f>
        <v>104.95360607322786</v>
      </c>
      <c r="AD123" s="40">
        <f t="shared" si="18"/>
        <v>176880.64109880614</v>
      </c>
      <c r="AE123" s="35">
        <f t="shared" si="19"/>
        <v>32.785311685668468</v>
      </c>
      <c r="AG123" s="77"/>
      <c r="AH123" s="2"/>
      <c r="AI123" s="2"/>
      <c r="AJ123" s="2"/>
      <c r="AK123" s="4"/>
      <c r="AL123" s="4"/>
      <c r="AM123" s="4"/>
      <c r="AN123" s="4"/>
      <c r="AO123" s="4"/>
      <c r="AP123" s="4"/>
      <c r="AQ123" s="5"/>
      <c r="AR123" s="5"/>
      <c r="AS123" s="4"/>
      <c r="AT123" s="11"/>
      <c r="AU123" s="11"/>
    </row>
    <row r="124" spans="2:47" x14ac:dyDescent="0.25">
      <c r="B124" s="37">
        <v>141</v>
      </c>
      <c r="C124" s="29" t="str">
        <f t="shared" si="10"/>
        <v>885.929128312322i</v>
      </c>
      <c r="D124" s="30" t="str">
        <f>COMPLEX('Passive Radiator'!C$19,2*PI()*B124*'Passive Radiator'!C$20)</f>
        <v>6</v>
      </c>
      <c r="E124" s="31" t="str">
        <f>IMSUB(COMPLEX(1,0),IMDIV(COMPLEX('Passive Radiator'!C$41,0),IMSUM(COMPLEX('Passive Radiator'!C$41,0),IMPRODUCT(C124,COMPLEX('Passive Radiator'!C$42,0)))))</f>
        <v>0.999076988397744+0.0303670817142171i</v>
      </c>
      <c r="F124" s="31" t="str">
        <f>IMDIV(IMPRODUCT(C124,COMPLEX(('Passive Radiator'!C$42*'Passive Radiator'!C$14/'Passive Radiator'!C$24),0)),IMSUM(COMPLEX('Passive Radiator'!C$41,0),IMPRODUCT(C124,COMPLEX('Passive Radiator'!C$42,0))))</f>
        <v>0.499538494198873+0.0151835408571086i</v>
      </c>
      <c r="G124" s="42" t="str">
        <f>IMPRODUCT(F124,IMSUB(COMPLEX(1,0),IMDIV(IMPRODUCT(COMPLEX('Passive Radiator'!C$41,0),E124),IMSUM(COMPLEX('Passive Radiator'!C$25-(2*PI()*B124)^2*'Passive Radiator'!C$40,0),IMPRODUCT(C124,COMPLEX('Passive Radiator'!C$26,0)),IMPRODUCT(COMPLEX('Passive Radiator'!C$41,0),E124)))))</f>
        <v>0.521621804673906+0.0166182011167592i</v>
      </c>
      <c r="H124" s="44" t="str">
        <f>IMDIV(COMPLEX('Passive Radiator'!C$18,0),IMPRODUCT(D124,IMSUM(COMPLEX('Passive Radiator'!C$16-(2*PI()*B124)^2*'Passive Radiator'!C$15,0),IMPRODUCT(C124,IMSUM(COMPLEX('Passive Radiator'!C$17,0),IMDIV(COMPLEX('Passive Radiator'!C$18^2,0),D124))),IMPRODUCT(COMPLEX('Passive Radiator'!C$14*'Passive Radiator'!C$41/'Passive Radiator'!C$24,0),G124))))</f>
        <v>-0.0000280367168385059-0.00001635326053397i</v>
      </c>
      <c r="I124" s="39">
        <f t="shared" si="11"/>
        <v>-149.74583623352896</v>
      </c>
      <c r="J124" s="32" t="str">
        <f>IMPRODUCT(IMDIV(IMPRODUCT(COMPLEX(-'Passive Radiator'!C$41,0),F124),IMSUM(IMPRODUCT(COMPLEX('Passive Radiator'!C$41,0),E124),COMPLEX('Passive Radiator'!C$25-(2*PI()*B124)^2*'Passive Radiator'!C$40,0),IMPRODUCT(COMPLEX('Passive Radiator'!C$26,0),C124))),H124)</f>
        <v>-6.07881459462414E-07-3.83251452695365E-07i</v>
      </c>
      <c r="K124" s="39">
        <f t="shared" si="12"/>
        <v>-147.76976973374764</v>
      </c>
      <c r="L124" s="52" t="str">
        <f>IMSUM(IMPRODUCT(COMPLEX(-('Passive Radiator'!C$14/'Passive Radiator'!C$24),0),H124),IMDIV(IMPRODUCT(COMPLEX(-'Passive Radiator'!C$41,0),J124),IMSUM(COMPLEX('Passive Radiator'!C$41,0),IMPRODUCT(COMPLEX('Passive Radiator'!C$42,0),C124))),IMDIV(IMPRODUCT(COMPLEX('Passive Radiator'!C$42*'Passive Radiator'!C$14/'Passive Radiator'!C$24,0),C124,H124),IMSUM(COMPLEX('Passive Radiator'!C$41,0),IMPRODUCT(COMPLEX('Passive Radiator'!C$42,0),C124))))</f>
        <v>2.73438816750973E-07-4.36255351427493E-07i</v>
      </c>
      <c r="M124" s="40">
        <f t="shared" si="13"/>
        <v>-57.921083440197336</v>
      </c>
      <c r="N124" s="51" t="str">
        <f>IMPRODUCT(COMPLEX(('Passive Radiator'!C$10*'Passive Radiator'!C$14)/(2*PI()),0),C124,C124,H124)</f>
        <v>0.0944538694893078+0.0550930676047933i</v>
      </c>
      <c r="O124" s="40">
        <f t="shared" si="14"/>
        <v>30.254163766471077</v>
      </c>
      <c r="P124" s="38" t="str">
        <f>IMPRODUCT(COMPLEX(('Passive Radiator'!C$10*'Passive Radiator'!C$24)/(2*PI()),0),C124,C124,J124)</f>
        <v>0.00409582593908971+0.00258229827001418i</v>
      </c>
      <c r="Q124" s="35">
        <f t="shared" si="15"/>
        <v>32.230230266252335</v>
      </c>
      <c r="R124" s="53" t="str">
        <f>IMPRODUCT(COMPLEX(('Passive Radiator'!C$10*'Passive Radiator'!C$24)/(2*PI()),0),C124,C124,L124)</f>
        <v>-0.00184239506069667+0.00293943162211859i</v>
      </c>
      <c r="S124" s="45">
        <f t="shared" si="16"/>
        <v>122.07891655980274</v>
      </c>
      <c r="T124" s="50">
        <f>IMABS(IMDIV(D124,IMSUB(COMPLEX(1,0),IMPRODUCT(COMPLEX('Passive Radiator'!C$18,0),IMPRODUCT(C124,H124)))))</f>
        <v>6.9237837906482103</v>
      </c>
      <c r="U124" s="33">
        <f>20*LOG10('Passive Radiator'!C$31*50000*IMABS(N124))</f>
        <v>104.58277618816876</v>
      </c>
      <c r="V124" s="34">
        <f>20*LOG10('Passive Radiator'!C$31*50000*IMABS(P124))</f>
        <v>77.506961182527107</v>
      </c>
      <c r="W124" s="34">
        <f>20*LOG10('Passive Radiator'!C$31*50000*IMABS(R124))</f>
        <v>74.610978646511853</v>
      </c>
      <c r="X124" s="40">
        <f>1000*'Passive Radiator'!C$31*IMABS(H124)</f>
        <v>1.0061812177479048</v>
      </c>
      <c r="Y124" s="40">
        <f>1000*'Passive Radiator'!C$31*IMABS(J124)</f>
        <v>2.2276936156167503E-2</v>
      </c>
      <c r="Z124" s="40">
        <f>'Passive Radiator'!C$31*IMABS(IMPRODUCT(C124,J124))</f>
        <v>1.9735786630302735E-2</v>
      </c>
      <c r="AA124" s="40">
        <f>1000*'Passive Radiator'!C$31*IMABS(L124)</f>
        <v>1.5960861660550819E-2</v>
      </c>
      <c r="AB124" s="53" t="str">
        <f t="shared" si="17"/>
        <v>0.0967073003677008+0.0606147974969261i</v>
      </c>
      <c r="AC124" s="40">
        <f>20*LOG10('Passive Radiator'!C$31*50000*IMABS(AB124))</f>
        <v>104.95489660551151</v>
      </c>
      <c r="AD124" s="40">
        <f t="shared" si="18"/>
        <v>176906.92362667728</v>
      </c>
      <c r="AE124" s="35">
        <f t="shared" si="19"/>
        <v>32.078916559805371</v>
      </c>
      <c r="AG124" s="77"/>
      <c r="AH124" s="2"/>
      <c r="AI124" s="2"/>
      <c r="AJ124" s="2"/>
      <c r="AK124" s="4"/>
      <c r="AL124" s="4"/>
      <c r="AM124" s="4"/>
      <c r="AN124" s="4"/>
      <c r="AO124" s="4"/>
      <c r="AP124" s="4"/>
      <c r="AQ124" s="5"/>
      <c r="AR124" s="5"/>
      <c r="AS124" s="4"/>
      <c r="AT124" s="11"/>
      <c r="AU124" s="11"/>
    </row>
    <row r="125" spans="2:47" x14ac:dyDescent="0.25">
      <c r="B125" s="37">
        <v>145</v>
      </c>
      <c r="C125" s="29" t="str">
        <f t="shared" si="10"/>
        <v>911.06186954104i</v>
      </c>
      <c r="D125" s="30" t="str">
        <f>COMPLEX('Passive Radiator'!C$19,2*PI()*B125*'Passive Radiator'!C$20)</f>
        <v>6</v>
      </c>
      <c r="E125" s="31" t="str">
        <f>IMSUB(COMPLEX(1,0),IMDIV(COMPLEX('Passive Radiator'!C$41,0),IMSUM(COMPLEX('Passive Radiator'!C$41,0),IMPRODUCT(C125,COMPLEX('Passive Radiator'!C$42,0)))))</f>
        <v>0.999127166929325+0.029530852224512i</v>
      </c>
      <c r="F125" s="31" t="str">
        <f>IMDIV(IMPRODUCT(C125,COMPLEX(('Passive Radiator'!C$42*'Passive Radiator'!C$14/'Passive Radiator'!C$24),0)),IMSUM(COMPLEX('Passive Radiator'!C$41,0),IMPRODUCT(C125,COMPLEX('Passive Radiator'!C$42,0))))</f>
        <v>0.499563583464663+0.014765426112256i</v>
      </c>
      <c r="G125" s="42" t="str">
        <f>IMPRODUCT(F125,IMSUB(COMPLEX(1,0),IMDIV(IMPRODUCT(COMPLEX('Passive Radiator'!C$41,0),E125),IMSUM(COMPLEX('Passive Radiator'!C$25-(2*PI()*B125)^2*'Passive Radiator'!C$40,0),IMPRODUCT(C125,COMPLEX('Passive Radiator'!C$26,0)),IMPRODUCT(COMPLEX('Passive Radiator'!C$41,0),E125)))))</f>
        <v>0.520395222533917+0.0160796590274465i</v>
      </c>
      <c r="H125" s="44" t="str">
        <f>IMDIV(COMPLEX('Passive Radiator'!C$18,0),IMPRODUCT(D125,IMSUM(COMPLEX('Passive Radiator'!C$16-(2*PI()*B125)^2*'Passive Radiator'!C$15,0),IMPRODUCT(C125,IMSUM(COMPLEX('Passive Radiator'!C$17,0),IMDIV(COMPLEX('Passive Radiator'!C$18^2,0),D125))),IMPRODUCT(COMPLEX('Passive Radiator'!C$14*'Passive Radiator'!C$41/'Passive Radiator'!C$24,0),G125))))</f>
        <v>-0.0000268039505921733-0.0000151115987455315i</v>
      </c>
      <c r="I125" s="39">
        <f t="shared" si="11"/>
        <v>-150.58645625382428</v>
      </c>
      <c r="J125" s="32" t="str">
        <f>IMPRODUCT(IMDIV(IMPRODUCT(COMPLEX(-'Passive Radiator'!C$41,0),F125),IMSUM(IMPRODUCT(COMPLEX('Passive Radiator'!C$41,0),E125),COMPLEX('Passive Radiator'!C$25-(2*PI()*B125)^2*'Passive Radiator'!C$40,0),IMPRODUCT(COMPLEX('Passive Radiator'!C$26,0),C125))),H125)</f>
        <v>-5.48855660099163E-07-3.34109451339028E-07i</v>
      </c>
      <c r="K125" s="39">
        <f t="shared" si="12"/>
        <v>-148.66952499600541</v>
      </c>
      <c r="L125" s="52" t="str">
        <f>IMSUM(IMPRODUCT(COMPLEX(-('Passive Radiator'!C$14/'Passive Radiator'!C$24),0),H125),IMDIV(IMPRODUCT(COMPLEX(-'Passive Radiator'!C$41,0),J125),IMSUM(COMPLEX('Passive Radiator'!C$41,0),IMPRODUCT(COMPLEX('Passive Radiator'!C$42,0),C125))),IMDIV(IMPRODUCT(COMPLEX('Passive Radiator'!C$42*'Passive Radiator'!C$14/'Passive Radiator'!C$24,0),C125,H125),IMSUM(COMPLEX('Passive Radiator'!C$41,0),IMPRODUCT(COMPLEX('Passive Radiator'!C$42,0),C125))))</f>
        <v>2.45172478171367E-07-4.05093354030001E-07i</v>
      </c>
      <c r="M125" s="40">
        <f t="shared" si="13"/>
        <v>-58.816640687978357</v>
      </c>
      <c r="N125" s="51" t="str">
        <f>IMPRODUCT(COMPLEX(('Passive Radiator'!C$10*'Passive Radiator'!C$14)/(2*PI()),0),C125,C125,H125)</f>
        <v>0.0954968808639249+0.0538394719130263i</v>
      </c>
      <c r="O125" s="40">
        <f t="shared" si="14"/>
        <v>29.413543746175733</v>
      </c>
      <c r="P125" s="38" t="str">
        <f>IMPRODUCT(COMPLEX(('Passive Radiator'!C$10*'Passive Radiator'!C$24)/(2*PI()),0),C125,C125,J125)</f>
        <v>0.00391091629599447+0.00238072446524738i</v>
      </c>
      <c r="Q125" s="35">
        <f t="shared" si="15"/>
        <v>31.330475003994618</v>
      </c>
      <c r="R125" s="53" t="str">
        <f>IMPRODUCT(COMPLEX(('Passive Radiator'!C$10*'Passive Radiator'!C$24)/(2*PI()),0),C125,C125,L125)</f>
        <v>-0.00174699672412326+0.00288652612125518i</v>
      </c>
      <c r="S125" s="45">
        <f t="shared" si="16"/>
        <v>121.18335931202162</v>
      </c>
      <c r="T125" s="50">
        <f>IMABS(IMDIV(D125,IMSUB(COMPLEX(1,0),IMPRODUCT(COMPLEX('Passive Radiator'!C$18,0),IMPRODUCT(C125,H125)))))</f>
        <v>6.8672617032204206</v>
      </c>
      <c r="U125" s="33">
        <f>20*LOG10('Passive Radiator'!C$31*50000*IMABS(N125))</f>
        <v>104.60507990493143</v>
      </c>
      <c r="V125" s="34">
        <f>20*LOG10('Passive Radiator'!C$31*50000*IMABS(P125))</f>
        <v>77.021192184003709</v>
      </c>
      <c r="W125" s="34">
        <f>20*LOG10('Passive Radiator'!C$31*50000*IMABS(R125))</f>
        <v>74.369594508977642</v>
      </c>
      <c r="X125" s="40">
        <f>1000*'Passive Radiator'!C$31*IMABS(H125)</f>
        <v>0.9538797140194698</v>
      </c>
      <c r="Y125" s="40">
        <f>1000*'Passive Radiator'!C$31*IMABS(J125)</f>
        <v>1.991907794839342E-2</v>
      </c>
      <c r="Z125" s="40">
        <f>'Passive Radiator'!C$31*IMABS(IMPRODUCT(C125,J125))</f>
        <v>1.8147512395197015E-2</v>
      </c>
      <c r="AA125" s="40">
        <f>1000*'Passive Radiator'!C$31*IMABS(L125)</f>
        <v>1.4678759243213253E-2</v>
      </c>
      <c r="AB125" s="53" t="str">
        <f t="shared" si="17"/>
        <v>0.0976608004357961+0.0591067224995289i</v>
      </c>
      <c r="AC125" s="40">
        <f>20*LOG10('Passive Radiator'!C$31*50000*IMABS(AB125))</f>
        <v>104.95649025956976</v>
      </c>
      <c r="AD125" s="40">
        <f t="shared" si="18"/>
        <v>176939.38481530393</v>
      </c>
      <c r="AE125" s="35">
        <f t="shared" si="19"/>
        <v>31.183359312033552</v>
      </c>
      <c r="AG125" s="77"/>
      <c r="AH125" s="2"/>
      <c r="AI125" s="2"/>
      <c r="AJ125" s="2"/>
      <c r="AK125" s="4"/>
      <c r="AL125" s="4"/>
      <c r="AM125" s="4"/>
      <c r="AN125" s="4"/>
      <c r="AO125" s="4"/>
      <c r="AP125" s="4"/>
      <c r="AQ125" s="5"/>
      <c r="AR125" s="5"/>
      <c r="AS125" s="4"/>
      <c r="AT125" s="11"/>
      <c r="AU125" s="11"/>
    </row>
    <row r="126" spans="2:47" x14ac:dyDescent="0.25">
      <c r="B126" s="37">
        <v>148</v>
      </c>
      <c r="C126" s="29" t="str">
        <f t="shared" si="10"/>
        <v>929.911425462579i</v>
      </c>
      <c r="D126" s="30" t="str">
        <f>COMPLEX('Passive Radiator'!C$19,2*PI()*B126*'Passive Radiator'!C$20)</f>
        <v>6</v>
      </c>
      <c r="E126" s="31" t="str">
        <f>IMSUB(COMPLEX(1,0),IMDIV(COMPLEX('Passive Radiator'!C$41,0),IMSUM(COMPLEX('Passive Radiator'!C$41,0),IMPRODUCT(C126,COMPLEX('Passive Radiator'!C$42,0)))))</f>
        <v>0.99916216407434+0.02893326729945i</v>
      </c>
      <c r="F126" s="31" t="str">
        <f>IMDIV(IMPRODUCT(C126,COMPLEX(('Passive Radiator'!C$42*'Passive Radiator'!C$14/'Passive Radiator'!C$24),0)),IMSUM(COMPLEX('Passive Radiator'!C$41,0),IMPRODUCT(C126,COMPLEX('Passive Radiator'!C$42,0))))</f>
        <v>0.49958108203717+0.014466633649725i</v>
      </c>
      <c r="G126" s="42" t="str">
        <f>IMPRODUCT(F126,IMSUB(COMPLEX(1,0),IMDIV(IMPRODUCT(COMPLEX('Passive Radiator'!C$41,0),E126),IMSUM(COMPLEX('Passive Radiator'!C$25-(2*PI()*B126)^2*'Passive Radiator'!C$40,0),IMPRODUCT(C126,COMPLEX('Passive Radiator'!C$26,0)),IMPRODUCT(COMPLEX('Passive Radiator'!C$41,0),E126)))))</f>
        <v>0.519543361419208+0.0156993331797753i</v>
      </c>
      <c r="H126" s="44" t="str">
        <f>IMDIV(COMPLEX('Passive Radiator'!C$18,0),IMPRODUCT(D126,IMSUM(COMPLEX('Passive Radiator'!C$16-(2*PI()*B126)^2*'Passive Radiator'!C$15,0),IMPRODUCT(C126,IMSUM(COMPLEX('Passive Radiator'!C$17,0),IMDIV(COMPLEX('Passive Radiator'!C$18^2,0),D126))),IMPRODUCT(COMPLEX('Passive Radiator'!C$14*'Passive Radiator'!C$41/'Passive Radiator'!C$24,0),G126))))</f>
        <v>-0.0000259251661569136-0.0000142602619729495i</v>
      </c>
      <c r="I126" s="39">
        <f t="shared" si="11"/>
        <v>-151.18679590191363</v>
      </c>
      <c r="J126" s="32" t="str">
        <f>IMPRODUCT(IMDIV(IMPRODUCT(COMPLEX(-'Passive Radiator'!C$41,0),F126),IMSUM(IMPRODUCT(COMPLEX('Passive Radiator'!C$41,0),E126),COMPLEX('Passive Radiator'!C$25-(2*PI()*B126)^2*'Passive Radiator'!C$40,0),IMPRODUCT(COMPLEX('Passive Radiator'!C$26,0),C126))),H126)</f>
        <v>-5.09115477149586E-07-3.02148050007696E-07i</v>
      </c>
      <c r="K126" s="39">
        <f t="shared" si="12"/>
        <v>-149.31186653673609</v>
      </c>
      <c r="L126" s="52" t="str">
        <f>IMSUM(IMPRODUCT(COMPLEX(-('Passive Radiator'!C$14/'Passive Radiator'!C$24),0),H126),IMDIV(IMPRODUCT(COMPLEX(-'Passive Radiator'!C$41,0),J126),IMSUM(COMPLEX('Passive Radiator'!C$41,0),IMPRODUCT(COMPLEX('Passive Radiator'!C$42,0),C126))),IMDIV(IMPRODUCT(COMPLEX('Passive Radiator'!C$42*'Passive Radiator'!C$14/'Passive Radiator'!C$24,0),C126,H126),IMSUM(COMPLEX('Passive Radiator'!C$41,0),IMPRODUCT(COMPLEX('Passive Radiator'!C$42,0),C126))))</f>
        <v>2.26327189036145E-07-3.83553224900691E-07i</v>
      </c>
      <c r="M126" s="40">
        <f t="shared" si="13"/>
        <v>-59.45598386726477</v>
      </c>
      <c r="N126" s="51" t="str">
        <f>IMPRODUCT(COMPLEX(('Passive Radiator'!C$10*'Passive Radiator'!C$14)/(2*PI()),0),C126,C126,H126)</f>
        <v>0.0962275332319667+0.0529304161289863i</v>
      </c>
      <c r="O126" s="40">
        <f t="shared" si="14"/>
        <v>28.813204098086352</v>
      </c>
      <c r="P126" s="38" t="str">
        <f>IMPRODUCT(COMPLEX(('Passive Radiator'!C$10*'Passive Radiator'!C$24)/(2*PI()),0),C126,C126,J126)</f>
        <v>0.00377941080105716+0.00224299133491462i</v>
      </c>
      <c r="Q126" s="35">
        <f t="shared" si="15"/>
        <v>30.688133463263899</v>
      </c>
      <c r="R126" s="53" t="str">
        <f>IMPRODUCT(COMPLEX(('Passive Radiator'!C$10*'Passive Radiator'!C$24)/(2*PI()),0),C126,C126,L126)</f>
        <v>-0.00168013635650049+0.00284730138059437i</v>
      </c>
      <c r="S126" s="45">
        <f t="shared" si="16"/>
        <v>120.54401613273527</v>
      </c>
      <c r="T126" s="50">
        <f>IMABS(IMDIV(D126,IMSUB(COMPLEX(1,0),IMPRODUCT(COMPLEX('Passive Radiator'!C$18,0),IMPRODUCT(C126,H126)))))</f>
        <v>6.8283176267216401</v>
      </c>
      <c r="U126" s="33">
        <f>20*LOG10('Passive Radiator'!C$31*50000*IMABS(N126))</f>
        <v>104.62059932325107</v>
      </c>
      <c r="V126" s="34">
        <f>20*LOG10('Passive Radiator'!C$31*50000*IMABS(P126))</f>
        <v>76.665571224479223</v>
      </c>
      <c r="W126" s="34">
        <f>20*LOG10('Passive Radiator'!C$31*50000*IMABS(R126))</f>
        <v>74.19282895856368</v>
      </c>
      <c r="X126" s="40">
        <f>1000*'Passive Radiator'!C$31*IMABS(H126)</f>
        <v>0.91723825075086107</v>
      </c>
      <c r="Y126" s="40">
        <f>1000*'Passive Radiator'!C$31*IMABS(J126)</f>
        <v>1.835273343897394E-2</v>
      </c>
      <c r="Z126" s="40">
        <f>'Passive Radiator'!C$31*IMABS(IMPRODUCT(C126,J126))</f>
        <v>1.706641651337101E-2</v>
      </c>
      <c r="AA126" s="40">
        <f>1000*'Passive Radiator'!C$31*IMABS(L126)</f>
        <v>1.3805865673271011E-2</v>
      </c>
      <c r="AB126" s="53" t="str">
        <f t="shared" si="17"/>
        <v>0.0983268076765234+0.0580207088444953i</v>
      </c>
      <c r="AC126" s="40">
        <f>20*LOG10('Passive Radiator'!C$31*50000*IMABS(AB126))</f>
        <v>104.95759897235503</v>
      </c>
      <c r="AD126" s="40">
        <f t="shared" si="18"/>
        <v>176961.97173354414</v>
      </c>
      <c r="AE126" s="35">
        <f t="shared" si="19"/>
        <v>30.544016132740907</v>
      </c>
      <c r="AG126" s="77"/>
      <c r="AH126" s="2"/>
      <c r="AI126" s="2"/>
      <c r="AJ126" s="2"/>
      <c r="AK126" s="4"/>
      <c r="AL126" s="4"/>
      <c r="AM126" s="4"/>
      <c r="AN126" s="4"/>
      <c r="AO126" s="4"/>
      <c r="AP126" s="4"/>
      <c r="AQ126" s="5"/>
      <c r="AR126" s="5"/>
      <c r="AS126" s="4"/>
      <c r="AT126" s="11"/>
      <c r="AU126" s="11"/>
    </row>
    <row r="127" spans="2:47" x14ac:dyDescent="0.25">
      <c r="B127" s="37">
        <v>151</v>
      </c>
      <c r="C127" s="29" t="str">
        <f t="shared" si="10"/>
        <v>948.760981384117i</v>
      </c>
      <c r="D127" s="30" t="str">
        <f>COMPLEX('Passive Radiator'!C$19,2*PI()*B127*'Passive Radiator'!C$20)</f>
        <v>6</v>
      </c>
      <c r="E127" s="31" t="str">
        <f>IMSUB(COMPLEX(1,0),IMDIV(COMPLEX('Passive Radiator'!C$41,0),IMSUM(COMPLEX('Passive Radiator'!C$41,0),IMPRODUCT(C127,COMPLEX('Passive Radiator'!C$42,0)))))</f>
        <v>0.999195098327683+0.0283593689213155i</v>
      </c>
      <c r="F127" s="31" t="str">
        <f>IMDIV(IMPRODUCT(C127,COMPLEX(('Passive Radiator'!C$42*'Passive Radiator'!C$14/'Passive Radiator'!C$24),0)),IMSUM(COMPLEX('Passive Radiator'!C$41,0),IMPRODUCT(C127,COMPLEX('Passive Radiator'!C$42,0))))</f>
        <v>0.499597549163842+0.0141796844606578i</v>
      </c>
      <c r="G127" s="42" t="str">
        <f>IMPRODUCT(F127,IMSUB(COMPLEX(1,0),IMDIV(IMPRODUCT(COMPLEX('Passive Radiator'!C$41,0),E127),IMSUM(COMPLEX('Passive Radiator'!C$25-(2*PI()*B127)^2*'Passive Radiator'!C$40,0),IMPRODUCT(C127,COMPLEX('Passive Radiator'!C$26,0)),IMPRODUCT(COMPLEX('Passive Radiator'!C$41,0),E127)))))</f>
        <v>0.518744415601979+0.015337519232088i</v>
      </c>
      <c r="H127" s="44" t="str">
        <f>IMDIV(COMPLEX('Passive Radiator'!C$18,0),IMPRODUCT(D127,IMSUM(COMPLEX('Passive Radiator'!C$16-(2*PI()*B127)^2*'Passive Radiator'!C$15,0),IMPRODUCT(C127,IMSUM(COMPLEX('Passive Radiator'!C$17,0),IMDIV(COMPLEX('Passive Radiator'!C$18^2,0),D127))),IMPRODUCT(COMPLEX('Passive Radiator'!C$14*'Passive Radiator'!C$41/'Passive Radiator'!C$24,0),G127))))</f>
        <v>-0.0000250838406544158-0.0000134706741749022i</v>
      </c>
      <c r="I127" s="39">
        <f t="shared" si="11"/>
        <v>-151.7630460568349</v>
      </c>
      <c r="J127" s="32" t="str">
        <f>IMPRODUCT(IMDIV(IMPRODUCT(COMPLEX(-'Passive Radiator'!C$41,0),F127),IMSUM(IMPRODUCT(COMPLEX('Passive Radiator'!C$41,0),E127),COMPLEX('Passive Radiator'!C$25-(2*PI()*B127)^2*'Passive Radiator'!C$40,0),IMPRODUCT(COMPLEX('Passive Radiator'!C$26,0),C127))),H127)</f>
        <v>-4.72824809450968E-07-2.73775491313666E-07i</v>
      </c>
      <c r="K127" s="39">
        <f t="shared" si="12"/>
        <v>-149.92825781447482</v>
      </c>
      <c r="L127" s="52" t="str">
        <f>IMSUM(IMPRODUCT(COMPLEX(-('Passive Radiator'!C$14/'Passive Radiator'!C$24),0),H127),IMDIV(IMPRODUCT(COMPLEX(-'Passive Radiator'!C$41,0),J127),IMSUM(COMPLEX('Passive Radiator'!C$41,0),IMPRODUCT(COMPLEX('Passive Radiator'!C$42,0),C127))),IMDIV(IMPRODUCT(COMPLEX('Passive Radiator'!C$42*'Passive Radiator'!C$14/'Passive Radiator'!C$24,0),C127,H127),IMSUM(COMPLEX('Passive Radiator'!C$41,0),IMPRODUCT(COMPLEX('Passive Radiator'!C$42,0),C127))))</f>
        <v>2.09249599557518E-07-3.63448312311313E-07i</v>
      </c>
      <c r="M127" s="40">
        <f t="shared" si="13"/>
        <v>-60.069496868995508</v>
      </c>
      <c r="N127" s="51" t="str">
        <f>IMPRODUCT(COMPLEX(('Passive Radiator'!C$10*'Passive Radiator'!C$14)/(2*PI()),0),C127,C127,H127)</f>
        <v>0.0969175219865248+0.0520472274762902i</v>
      </c>
      <c r="O127" s="40">
        <f t="shared" si="14"/>
        <v>28.236953943165094</v>
      </c>
      <c r="P127" s="38" t="str">
        <f>IMPRODUCT(COMPLEX(('Passive Radiator'!C$10*'Passive Radiator'!C$24)/(2*PI()),0),C127,C127,J127)</f>
        <v>0.00365374740631447+0.00211559645624625i</v>
      </c>
      <c r="Q127" s="35">
        <f t="shared" si="15"/>
        <v>30.071742185525181</v>
      </c>
      <c r="R127" s="53" t="str">
        <f>IMPRODUCT(COMPLEX(('Passive Radiator'!C$10*'Passive Radiator'!C$24)/(2*PI()),0),C127,C127,L127)</f>
        <v>-0.00161697348864454+0.00280854198403593i</v>
      </c>
      <c r="S127" s="45">
        <f t="shared" si="16"/>
        <v>119.93050313100446</v>
      </c>
      <c r="T127" s="50">
        <f>IMABS(IMDIV(D127,IMSUB(COMPLEX(1,0),IMPRODUCT(COMPLEX('Passive Radiator'!C$18,0),IMPRODUCT(C127,H127)))))</f>
        <v>6.7920217220342156</v>
      </c>
      <c r="U127" s="33">
        <f>20*LOG10('Passive Radiator'!C$31*50000*IMABS(N127))</f>
        <v>104.63517672453736</v>
      </c>
      <c r="V127" s="34">
        <f>20*LOG10('Passive Radiator'!C$31*50000*IMABS(P127))</f>
        <v>76.31708003338359</v>
      </c>
      <c r="W127" s="34">
        <f>20*LOG10('Passive Radiator'!C$31*50000*IMABS(R127))</f>
        <v>74.019565554383661</v>
      </c>
      <c r="X127" s="40">
        <f>1000*'Passive Radiator'!C$31*IMABS(H127)</f>
        <v>0.88263381865816959</v>
      </c>
      <c r="Y127" s="40">
        <f>1000*'Passive Radiator'!C$31*IMABS(J127)</f>
        <v>1.6937360585209386E-2</v>
      </c>
      <c r="Z127" s="40">
        <f>'Passive Radiator'!C$31*IMABS(IMPRODUCT(C127,J127))</f>
        <v>1.6069506850879937E-2</v>
      </c>
      <c r="AA127" s="40">
        <f>1000*'Passive Radiator'!C$31*IMABS(L127)</f>
        <v>1.3000797970974063E-2</v>
      </c>
      <c r="AB127" s="53" t="str">
        <f t="shared" si="17"/>
        <v>0.0989542959041947+0.0569713659165724i</v>
      </c>
      <c r="AC127" s="40">
        <f>20*LOG10('Passive Radiator'!C$31*50000*IMABS(AB127))</f>
        <v>104.95864020613851</v>
      </c>
      <c r="AD127" s="40">
        <f t="shared" si="18"/>
        <v>176983.1865814903</v>
      </c>
      <c r="AE127" s="35">
        <f t="shared" si="19"/>
        <v>29.930503131004031</v>
      </c>
      <c r="AG127" s="77"/>
      <c r="AH127" s="2"/>
      <c r="AI127" s="2"/>
      <c r="AJ127" s="2"/>
      <c r="AK127" s="4"/>
      <c r="AL127" s="4"/>
      <c r="AM127" s="4"/>
      <c r="AN127" s="4"/>
      <c r="AO127" s="4"/>
      <c r="AP127" s="4"/>
      <c r="AQ127" s="5"/>
      <c r="AR127" s="5"/>
      <c r="AS127" s="4"/>
      <c r="AT127" s="11"/>
      <c r="AU127" s="11"/>
    </row>
    <row r="128" spans="2:47" x14ac:dyDescent="0.25">
      <c r="B128" s="37">
        <v>155</v>
      </c>
      <c r="C128" s="29" t="str">
        <f t="shared" si="10"/>
        <v>973.893722612836i</v>
      </c>
      <c r="D128" s="30" t="str">
        <f>COMPLEX('Passive Radiator'!C$19,2*PI()*B128*'Passive Radiator'!C$20)</f>
        <v>6</v>
      </c>
      <c r="E128" s="31" t="str">
        <f>IMSUB(COMPLEX(1,0),IMDIV(COMPLEX('Passive Radiator'!C$41,0),IMSUM(COMPLEX('Passive Radiator'!C$41,0),IMPRODUCT(C128,COMPLEX('Passive Radiator'!C$42,0)))))</f>
        <v>0.999236074270557+0.0276286472148541i</v>
      </c>
      <c r="F128" s="31" t="str">
        <f>IMDIV(IMPRODUCT(C128,COMPLEX(('Passive Radiator'!C$42*'Passive Radiator'!C$14/'Passive Radiator'!C$24),0)),IMSUM(COMPLEX('Passive Radiator'!C$41,0),IMPRODUCT(C128,COMPLEX('Passive Radiator'!C$42,0))))</f>
        <v>0.49961803713528+0.0138143236074271i</v>
      </c>
      <c r="G128" s="42" t="str">
        <f>IMPRODUCT(F128,IMSUB(COMPLEX(1,0),IMDIV(IMPRODUCT(COMPLEX('Passive Radiator'!C$41,0),E128),IMSUM(COMPLEX('Passive Radiator'!C$25-(2*PI()*B128)^2*'Passive Radiator'!C$40,0),IMPRODUCT(C128,COMPLEX('Passive Radiator'!C$26,0)),IMPRODUCT(COMPLEX('Passive Radiator'!C$41,0),E128)))))</f>
        <v>0.517754027326765+0.0148815591944752i</v>
      </c>
      <c r="H128" s="44" t="str">
        <f>IMDIV(COMPLEX('Passive Radiator'!C$18,0),IMPRODUCT(D128,IMSUM(COMPLEX('Passive Radiator'!C$16-(2*PI()*B128)^2*'Passive Radiator'!C$15,0),IMPRODUCT(C128,IMSUM(COMPLEX('Passive Radiator'!C$17,0),IMDIV(COMPLEX('Passive Radiator'!C$18^2,0),D128))),IMPRODUCT(COMPLEX('Passive Radiator'!C$14*'Passive Radiator'!C$41/'Passive Radiator'!C$24,0),G128))))</f>
        <v>-0.0000240175613354483-0.0000125046933550405i</v>
      </c>
      <c r="I128" s="39">
        <f t="shared" si="11"/>
        <v>-152.49635455053567</v>
      </c>
      <c r="J128" s="32" t="str">
        <f>IMPRODUCT(IMDIV(IMPRODUCT(COMPLEX(-'Passive Radiator'!C$41,0),F128),IMSUM(IMPRODUCT(COMPLEX('Passive Radiator'!C$41,0),E128),COMPLEX('Passive Radiator'!C$25-(2*PI()*B128)^2*'Passive Radiator'!C$40,0),IMPRODUCT(COMPLEX('Passive Radiator'!C$26,0),C128))),H128)</f>
        <v>-4.29216085783269E-07-2.40742641891118E-07i</v>
      </c>
      <c r="K128" s="39">
        <f t="shared" si="12"/>
        <v>-150.71240634692228</v>
      </c>
      <c r="L128" s="52" t="str">
        <f>IMSUM(IMPRODUCT(COMPLEX(-('Passive Radiator'!C$14/'Passive Radiator'!C$24),0),H128),IMDIV(IMPRODUCT(COMPLEX(-'Passive Radiator'!C$41,0),J128),IMSUM(COMPLEX('Passive Radiator'!C$41,0),IMPRODUCT(COMPLEX('Passive Radiator'!C$42,0),C128))),IMDIV(IMPRODUCT(COMPLEX('Passive Radiator'!C$42*'Passive Radiator'!C$14/'Passive Radiator'!C$24,0),C128,H128),IMSUM(COMPLEX('Passive Radiator'!C$41,0),IMPRODUCT(COMPLEX('Passive Radiator'!C$42,0),C128))))</f>
        <v>1.88896979883202E-07-3.38684786367492E-07i</v>
      </c>
      <c r="M128" s="40">
        <f t="shared" si="13"/>
        <v>-60.849982325768615</v>
      </c>
      <c r="N128" s="51" t="str">
        <f>IMPRODUCT(COMPLEX(('Passive Radiator'!C$10*'Passive Radiator'!C$14)/(2*PI()),0),C128,C128,H128)</f>
        <v>0.0977792447463571+0.0509085604055907i</v>
      </c>
      <c r="O128" s="40">
        <f t="shared" si="14"/>
        <v>27.503645449464305</v>
      </c>
      <c r="P128" s="38" t="str">
        <f>IMPRODUCT(COMPLEX(('Passive Radiator'!C$10*'Passive Radiator'!C$24)/(2*PI()),0),C128,C128,J128)</f>
        <v>0.0034948114935327+0.00196020181845967i</v>
      </c>
      <c r="Q128" s="35">
        <f t="shared" si="15"/>
        <v>29.28759365307771</v>
      </c>
      <c r="R128" s="53" t="str">
        <f>IMPRODUCT(COMPLEX(('Passive Radiator'!C$10*'Passive Radiator'!C$24)/(2*PI()),0),C128,C128,L128)</f>
        <v>-0.00153805823746031+0.00275767736412249i</v>
      </c>
      <c r="S128" s="45">
        <f t="shared" si="16"/>
        <v>119.15001767423135</v>
      </c>
      <c r="T128" s="50">
        <f>IMABS(IMDIV(D128,IMSUB(COMPLEX(1,0),IMPRODUCT(COMPLEX('Passive Radiator'!C$18,0),IMPRODUCT(C128,H128)))))</f>
        <v>6.7473337117080128</v>
      </c>
      <c r="U128" s="33">
        <f>20*LOG10('Passive Radiator'!C$31*50000*IMABS(N128))</f>
        <v>104.6532767614442</v>
      </c>
      <c r="V128" s="34">
        <f>20*LOG10('Passive Radiator'!C$31*50000*IMABS(P128))</f>
        <v>75.863034213137126</v>
      </c>
      <c r="W128" s="34">
        <f>20*LOG10('Passive Radiator'!C$31*50000*IMABS(R128))</f>
        <v>73.793763088058938</v>
      </c>
      <c r="X128" s="40">
        <f>1000*'Passive Radiator'!C$31*IMABS(H128)</f>
        <v>0.83941372080625187</v>
      </c>
      <c r="Y128" s="40">
        <f>1000*'Passive Radiator'!C$31*IMABS(J128)</f>
        <v>1.5255763260845144E-2</v>
      </c>
      <c r="Z128" s="40">
        <f>'Passive Radiator'!C$31*IMABS(IMPRODUCT(C128,J128))</f>
        <v>1.4857492073404612E-2</v>
      </c>
      <c r="AA128" s="40">
        <f>1000*'Passive Radiator'!C$31*IMABS(L128)</f>
        <v>1.2021824522021718E-2</v>
      </c>
      <c r="AB128" s="53" t="str">
        <f t="shared" si="17"/>
        <v>0.0997359980024295+0.0556264395881729i</v>
      </c>
      <c r="AC128" s="40">
        <f>20*LOG10('Passive Radiator'!C$31*50000*IMABS(AB128))</f>
        <v>104.95993275735755</v>
      </c>
      <c r="AD128" s="40">
        <f t="shared" si="18"/>
        <v>177009.52549032643</v>
      </c>
      <c r="AE128" s="35">
        <f t="shared" si="19"/>
        <v>29.150017674242431</v>
      </c>
      <c r="AG128" s="77"/>
      <c r="AH128" s="2"/>
      <c r="AI128" s="2"/>
      <c r="AJ128" s="2"/>
      <c r="AK128" s="4"/>
      <c r="AL128" s="4"/>
      <c r="AM128" s="4"/>
      <c r="AN128" s="4"/>
      <c r="AO128" s="4"/>
      <c r="AP128" s="4"/>
      <c r="AQ128" s="5"/>
      <c r="AR128" s="5"/>
      <c r="AS128" s="4"/>
      <c r="AT128" s="11"/>
      <c r="AU128" s="11"/>
    </row>
    <row r="129" spans="2:47" x14ac:dyDescent="0.25">
      <c r="B129" s="37">
        <v>158</v>
      </c>
      <c r="C129" s="29" t="str">
        <f t="shared" si="10"/>
        <v>992.743278534375i</v>
      </c>
      <c r="D129" s="30" t="str">
        <f>COMPLEX('Passive Radiator'!C$19,2*PI()*B129*'Passive Radiator'!C$20)</f>
        <v>6</v>
      </c>
      <c r="E129" s="31" t="str">
        <f>IMSUB(COMPLEX(1,0),IMDIV(COMPLEX('Passive Radiator'!C$41,0),IMSUM(COMPLEX('Passive Radiator'!C$41,0),IMPRODUCT(C129,COMPLEX('Passive Radiator'!C$42,0)))))</f>
        <v>0.999264787572623+0.0271048314893116i</v>
      </c>
      <c r="F129" s="31" t="str">
        <f>IMDIV(IMPRODUCT(C129,COMPLEX(('Passive Radiator'!C$42*'Passive Radiator'!C$14/'Passive Radiator'!C$24),0)),IMSUM(COMPLEX('Passive Radiator'!C$41,0),IMPRODUCT(C129,COMPLEX('Passive Radiator'!C$42,0))))</f>
        <v>0.499632393786312+0.0135524157446558i</v>
      </c>
      <c r="G129" s="42" t="str">
        <f>IMPRODUCT(F129,IMSUB(COMPLEX(1,0),IMDIV(IMPRODUCT(COMPLEX('Passive Radiator'!C$41,0),E129),IMSUM(COMPLEX('Passive Radiator'!C$25-(2*PI()*B129)^2*'Passive Radiator'!C$40,0),IMPRODUCT(C129,COMPLEX('Passive Radiator'!C$26,0)),IMPRODUCT(COMPLEX('Passive Radiator'!C$41,0),E129)))))</f>
        <v>0.51706241969732+0.0145578638747341i</v>
      </c>
      <c r="H129" s="44" t="str">
        <f>IMDIV(COMPLEX('Passive Radiator'!C$18,0),IMPRODUCT(D129,IMSUM(COMPLEX('Passive Radiator'!C$16-(2*PI()*B129)^2*'Passive Radiator'!C$15,0),IMPRODUCT(C129,IMSUM(COMPLEX('Passive Radiator'!C$17,0),IMDIV(COMPLEX('Passive Radiator'!C$18^2,0),D129))),IMPRODUCT(COMPLEX('Passive Radiator'!C$14*'Passive Radiator'!C$41/'Passive Radiator'!C$24,0),G129))))</f>
        <v>-0.0000232574122259996-0.0000118391250154468i</v>
      </c>
      <c r="I129" s="39">
        <f t="shared" si="11"/>
        <v>-153.02174950590361</v>
      </c>
      <c r="J129" s="32" t="str">
        <f>IMPRODUCT(IMDIV(IMPRODUCT(COMPLEX(-'Passive Radiator'!C$41,0),F129),IMSUM(IMPRODUCT(COMPLEX('Passive Radiator'!C$41,0),E129),COMPLEX('Passive Radiator'!C$25-(2*PI()*B129)^2*'Passive Radiator'!C$40,0),IMPRODUCT(COMPLEX('Passive Radiator'!C$26,0),C129))),H129)</f>
        <v>-3.99705327420514E-07-2.19067493014148E-07i</v>
      </c>
      <c r="K129" s="39">
        <f t="shared" si="12"/>
        <v>-151.27406477462281</v>
      </c>
      <c r="L129" s="52" t="str">
        <f>IMSUM(IMPRODUCT(COMPLEX(-('Passive Radiator'!C$14/'Passive Radiator'!C$24),0),H129),IMDIV(IMPRODUCT(COMPLEX(-'Passive Radiator'!C$41,0),J129),IMSUM(COMPLEX('Passive Radiator'!C$41,0),IMPRODUCT(COMPLEX('Passive Radiator'!C$42,0),C129))),IMDIV(IMPRODUCT(COMPLEX('Passive Radiator'!C$42*'Passive Radiator'!C$14/'Passive Radiator'!C$24,0),C129,H129),IMSUM(COMPLEX('Passive Radiator'!C$41,0),IMPRODUCT(COMPLEX('Passive Radiator'!C$42,0),C129))))</f>
        <v>1.75229969317843E-07-3.21514868113095E-07i</v>
      </c>
      <c r="M129" s="40">
        <f t="shared" si="13"/>
        <v>-61.409016045933811</v>
      </c>
      <c r="N129" s="51" t="str">
        <f>IMPRODUCT(COMPLEX(('Passive Radiator'!C$10*'Passive Radiator'!C$14)/(2*PI()),0),C129,C129,H129)</f>
        <v>0.0983852374503072+0.050082748438645i</v>
      </c>
      <c r="O129" s="40">
        <f t="shared" si="14"/>
        <v>26.978250494096386</v>
      </c>
      <c r="P129" s="38" t="str">
        <f>IMPRODUCT(COMPLEX(('Passive Radiator'!C$10*'Passive Radiator'!C$24)/(2*PI()),0),C129,C129,J129)</f>
        <v>0.00338172649358283+0.00185343125094083i</v>
      </c>
      <c r="Q129" s="35">
        <f t="shared" si="15"/>
        <v>28.725935225377242</v>
      </c>
      <c r="R129" s="53" t="str">
        <f>IMPRODUCT(COMPLEX(('Passive Radiator'!C$10*'Passive Radiator'!C$24)/(2*PI()),0),C129,C129,L129)</f>
        <v>-0.00148254173527296+0.00272019228413977i</v>
      </c>
      <c r="S129" s="45">
        <f t="shared" si="16"/>
        <v>118.59098395406615</v>
      </c>
      <c r="T129" s="50">
        <f>IMABS(IMDIV(D129,IMSUB(COMPLEX(1,0),IMPRODUCT(COMPLEX('Passive Radiator'!C$18,0),IMPRODUCT(C129,H129)))))</f>
        <v>6.7163258001620516</v>
      </c>
      <c r="U129" s="33">
        <f>20*LOG10('Passive Radiator'!C$31*50000*IMABS(N129))</f>
        <v>104.66593584157023</v>
      </c>
      <c r="V129" s="34">
        <f>20*LOG10('Passive Radiator'!C$31*50000*IMABS(P129))</f>
        <v>75.530117902449803</v>
      </c>
      <c r="W129" s="34">
        <f>20*LOG10('Passive Radiator'!C$31*50000*IMABS(R129))</f>
        <v>73.628159086888445</v>
      </c>
      <c r="X129" s="40">
        <f>1000*'Passive Radiator'!C$31*IMABS(H129)</f>
        <v>0.80901810394006446</v>
      </c>
      <c r="Y129" s="40">
        <f>1000*'Passive Radiator'!C$31*IMABS(J129)</f>
        <v>1.4129843366738155E-2</v>
      </c>
      <c r="Z129" s="40">
        <f>'Passive Radiator'!C$31*IMABS(IMPRODUCT(C129,J129))</f>
        <v>1.4027307029072834E-2</v>
      </c>
      <c r="AA129" s="40">
        <f>1000*'Passive Radiator'!C$31*IMABS(L129)</f>
        <v>1.135113808456586E-2</v>
      </c>
      <c r="AB129" s="53" t="str">
        <f t="shared" si="17"/>
        <v>0.100284422208617+0.0546563719737256i</v>
      </c>
      <c r="AC129" s="40">
        <f>20*LOG10('Passive Radiator'!C$31*50000*IMABS(AB129))</f>
        <v>104.96083653186845</v>
      </c>
      <c r="AD129" s="40">
        <f t="shared" si="18"/>
        <v>177027.94444648849</v>
      </c>
      <c r="AE129" s="35">
        <f t="shared" si="19"/>
        <v>28.590983954064932</v>
      </c>
      <c r="AG129" s="77"/>
      <c r="AH129" s="2"/>
      <c r="AI129" s="2"/>
      <c r="AJ129" s="2"/>
      <c r="AK129" s="4"/>
      <c r="AL129" s="4"/>
      <c r="AM129" s="4"/>
      <c r="AN129" s="4"/>
      <c r="AO129" s="4"/>
      <c r="AP129" s="4"/>
      <c r="AQ129" s="5"/>
      <c r="AR129" s="5"/>
      <c r="AS129" s="4"/>
      <c r="AT129" s="11"/>
      <c r="AU129" s="11"/>
    </row>
    <row r="130" spans="2:47" x14ac:dyDescent="0.25">
      <c r="B130" s="37">
        <v>162</v>
      </c>
      <c r="C130" s="29" t="str">
        <f t="shared" si="10"/>
        <v>1017.87601976309i</v>
      </c>
      <c r="D130" s="30" t="str">
        <f>COMPLEX('Passive Radiator'!C$19,2*PI()*B130*'Passive Radiator'!C$20)</f>
        <v>6</v>
      </c>
      <c r="E130" s="31" t="str">
        <f>IMSUB(COMPLEX(1,0),IMDIV(COMPLEX('Passive Radiator'!C$41,0),IMSUM(COMPLEX('Passive Radiator'!C$41,0),IMPRODUCT(C130,COMPLEX('Passive Radiator'!C$42,0)))))</f>
        <v>0.999300621048509+0.0264365243663627i</v>
      </c>
      <c r="F130" s="31" t="str">
        <f>IMDIV(IMPRODUCT(C130,COMPLEX(('Passive Radiator'!C$42*'Passive Radiator'!C$14/'Passive Radiator'!C$24),0)),IMSUM(COMPLEX('Passive Radiator'!C$41,0),IMPRODUCT(C130,COMPLEX('Passive Radiator'!C$42,0))))</f>
        <v>0.499650310524256+0.0132182621831814i</v>
      </c>
      <c r="G130" s="42" t="str">
        <f>IMPRODUCT(F130,IMSUB(COMPLEX(1,0),IMDIV(IMPRODUCT(COMPLEX('Passive Radiator'!C$41,0),E130),IMSUM(COMPLEX('Passive Radiator'!C$25-(2*PI()*B130)^2*'Passive Radiator'!C$40,0),IMPRODUCT(C130,COMPLEX('Passive Radiator'!C$26,0)),IMPRODUCT(COMPLEX('Passive Radiator'!C$41,0),E130)))))</f>
        <v>0.516202062476147+0.0141485865892409i</v>
      </c>
      <c r="H130" s="44" t="str">
        <f>IMDIV(COMPLEX('Passive Radiator'!C$18,0),IMPRODUCT(D130,IMSUM(COMPLEX('Passive Radiator'!C$16-(2*PI()*B130)^2*'Passive Radiator'!C$15,0),IMPRODUCT(C130,IMSUM(COMPLEX('Passive Radiator'!C$17,0),IMDIV(COMPLEX('Passive Radiator'!C$18^2,0),D130))),IMPRODUCT(COMPLEX('Passive Radiator'!C$14*'Passive Radiator'!C$41/'Passive Radiator'!C$24,0),G130))))</f>
        <v>-0.0000222936918493196-0.0000110222254317154i</v>
      </c>
      <c r="I130" s="39">
        <f t="shared" si="11"/>
        <v>-153.69174546607573</v>
      </c>
      <c r="J130" s="32" t="str">
        <f>IMPRODUCT(IMDIV(IMPRODUCT(COMPLEX(-'Passive Radiator'!C$41,0),F130),IMSUM(IMPRODUCT(COMPLEX('Passive Radiator'!C$41,0),E130),COMPLEX('Passive Radiator'!C$25-(2*PI()*B130)^2*'Passive Radiator'!C$40,0),IMPRODUCT(COMPLEX('Passive Radiator'!C$26,0),C130))),H130)</f>
        <v>-3.64120478574599E-07-1.93686887560394E-07i</v>
      </c>
      <c r="K130" s="39">
        <f t="shared" si="12"/>
        <v>-151.99011413270858</v>
      </c>
      <c r="L130" s="52" t="str">
        <f>IMSUM(IMPRODUCT(COMPLEX(-('Passive Radiator'!C$14/'Passive Radiator'!C$24),0),H130),IMDIV(IMPRODUCT(COMPLEX(-'Passive Radiator'!C$41,0),J130),IMSUM(COMPLEX('Passive Radiator'!C$41,0),IMPRODUCT(COMPLEX('Passive Radiator'!C$42,0),C130))),IMDIV(IMPRODUCT(COMPLEX('Passive Radiator'!C$42*'Passive Radiator'!C$14/'Passive Radiator'!C$24,0),C130,H130),IMSUM(COMPLEX('Passive Radiator'!C$41,0),IMPRODUCT(COMPLEX('Passive Radiator'!C$42,0),C130))))</f>
        <v>1.58865601334656E-07-0.0000003003201270344i</v>
      </c>
      <c r="M130" s="40">
        <f t="shared" si="13"/>
        <v>-62.121718056955338</v>
      </c>
      <c r="N130" s="51" t="str">
        <f>IMPRODUCT(COMPLEX(('Passive Radiator'!C$10*'Passive Radiator'!C$14)/(2*PI()),0),C130,C130,H130)</f>
        <v>0.0991439908422345+0.0490177860467909i</v>
      </c>
      <c r="O130" s="40">
        <f t="shared" si="14"/>
        <v>26.308254533924249</v>
      </c>
      <c r="P130" s="38" t="str">
        <f>IMPRODUCT(COMPLEX(('Passive Radiator'!C$10*'Passive Radiator'!C$24)/(2*PI()),0),C130,C130,J130)</f>
        <v>0.00323861634378622+0.00172271969455204i</v>
      </c>
      <c r="Q130" s="35">
        <f t="shared" si="15"/>
        <v>28.009885867291416</v>
      </c>
      <c r="R130" s="53" t="str">
        <f>IMPRODUCT(COMPLEX(('Passive Radiator'!C$10*'Passive Radiator'!C$24)/(2*PI()),0),C130,C130,L130)</f>
        <v>-0.00141300685685668+0.00267115344786162i</v>
      </c>
      <c r="S130" s="45">
        <f t="shared" si="16"/>
        <v>117.87828194304468</v>
      </c>
      <c r="T130" s="50">
        <f>IMABS(IMDIV(D130,IMSUB(COMPLEX(1,0),IMPRODUCT(COMPLEX('Passive Radiator'!C$18,0),IMPRODUCT(C130,H130)))))</f>
        <v>6.677978116893688</v>
      </c>
      <c r="U130" s="33">
        <f>20*LOG10('Passive Radiator'!C$31*50000*IMABS(N130))</f>
        <v>104.68170606498391</v>
      </c>
      <c r="V130" s="34">
        <f>20*LOG10('Passive Radiator'!C$31*50000*IMABS(P130))</f>
        <v>75.095922513650947</v>
      </c>
      <c r="W130" s="34">
        <f>20*LOG10('Passive Radiator'!C$31*50000*IMABS(R130))</f>
        <v>73.41212611864411</v>
      </c>
      <c r="X130" s="40">
        <f>1000*'Passive Radiator'!C$31*IMABS(H130)</f>
        <v>0.77095831398339165</v>
      </c>
      <c r="Y130" s="40">
        <f>1000*'Passive Radiator'!C$31*IMABS(J130)</f>
        <v>1.2785323552040005E-2</v>
      </c>
      <c r="Z130" s="40">
        <f>'Passive Radiator'!C$31*IMABS(IMPRODUCT(C130,J130))</f>
        <v>1.3013874248533761E-2</v>
      </c>
      <c r="AA130" s="40">
        <f>1000*'Passive Radiator'!C$31*IMABS(L130)</f>
        <v>1.0532268042914317E-2</v>
      </c>
      <c r="AB130" s="53" t="str">
        <f t="shared" si="17"/>
        <v>0.100969600329164+0.0534116591892046i</v>
      </c>
      <c r="AC130" s="40">
        <f>20*LOG10('Passive Radiator'!C$31*50000*IMABS(AB130))</f>
        <v>104.96196211538904</v>
      </c>
      <c r="AD130" s="40">
        <f t="shared" si="18"/>
        <v>177050.88655796004</v>
      </c>
      <c r="AE130" s="35">
        <f t="shared" si="19"/>
        <v>27.878281943055715</v>
      </c>
      <c r="AG130" s="77"/>
      <c r="AH130" s="2"/>
      <c r="AI130" s="2"/>
      <c r="AJ130" s="2"/>
      <c r="AK130" s="4"/>
      <c r="AL130" s="4"/>
      <c r="AM130" s="4"/>
      <c r="AN130" s="4"/>
      <c r="AO130" s="4"/>
      <c r="AP130" s="4"/>
      <c r="AQ130" s="5"/>
      <c r="AR130" s="5"/>
      <c r="AS130" s="4"/>
      <c r="AT130" s="11"/>
      <c r="AU130" s="11"/>
    </row>
    <row r="131" spans="2:47" x14ac:dyDescent="0.25">
      <c r="B131" s="37">
        <v>166</v>
      </c>
      <c r="C131" s="29" t="str">
        <f t="shared" si="10"/>
        <v>1043.00876099181i</v>
      </c>
      <c r="D131" s="30" t="str">
        <f>COMPLEX('Passive Radiator'!C$19,2*PI()*B131*'Passive Radiator'!C$20)</f>
        <v>6</v>
      </c>
      <c r="E131" s="31" t="str">
        <f>IMSUB(COMPLEX(1,0),IMDIV(COMPLEX('Passive Radiator'!C$41,0),IMSUM(COMPLEX('Passive Radiator'!C$41,0),IMPRODUCT(C131,COMPLEX('Passive Radiator'!C$42,0)))))</f>
        <v>0.999333897793277+0.0258003588070554i</v>
      </c>
      <c r="F131" s="31" t="str">
        <f>IMDIV(IMPRODUCT(C131,COMPLEX(('Passive Radiator'!C$42*'Passive Radiator'!C$14/'Passive Radiator'!C$24),0)),IMSUM(COMPLEX('Passive Radiator'!C$41,0),IMPRODUCT(C131,COMPLEX('Passive Radiator'!C$42,0))))</f>
        <v>0.49966694889664+0.0129001794035277i</v>
      </c>
      <c r="G131" s="42" t="str">
        <f>IMPRODUCT(F131,IMSUB(COMPLEX(1,0),IMDIV(IMPRODUCT(COMPLEX('Passive Radiator'!C$41,0),E131),IMSUM(COMPLEX('Passive Radiator'!C$25-(2*PI()*B131)^2*'Passive Radiator'!C$40,0),IMPRODUCT(C131,COMPLEX('Passive Radiator'!C$26,0)),IMPRODUCT(COMPLEX('Passive Radiator'!C$41,0),E131)))))</f>
        <v>0.515405815146644+0.013762736968976i</v>
      </c>
      <c r="H131" s="44" t="str">
        <f>IMDIV(COMPLEX('Passive Radiator'!C$18,0),IMPRODUCT(D131,IMSUM(COMPLEX('Passive Radiator'!C$16-(2*PI()*B131)^2*'Passive Radiator'!C$15,0),IMPRODUCT(C131,IMSUM(COMPLEX('Passive Radiator'!C$17,0),IMDIV(COMPLEX('Passive Radiator'!C$18^2,0),D131))),IMPRODUCT(COMPLEX('Passive Radiator'!C$14*'Passive Radiator'!C$41/'Passive Radiator'!C$24,0),G131))))</f>
        <v>-0.0000213836694756081-0.0000102778525829139i</v>
      </c>
      <c r="I131" s="39">
        <f t="shared" si="11"/>
        <v>-154.32918649490369</v>
      </c>
      <c r="J131" s="32" t="str">
        <f>IMPRODUCT(IMDIV(IMPRODUCT(COMPLEX(-'Passive Radiator'!C$41,0),F131),IMSUM(IMPRODUCT(COMPLEX('Passive Radiator'!C$41,0),E131),COMPLEX('Passive Radiator'!C$25-(2*PI()*B131)^2*'Passive Radiator'!C$40,0),IMPRODUCT(COMPLEX('Passive Radiator'!C$26,0),C131))),H131)</f>
        <v>-3.32341962941155E-07-1.71746251689675E-07i</v>
      </c>
      <c r="K131" s="39">
        <f t="shared" si="12"/>
        <v>-152.6711778821869</v>
      </c>
      <c r="L131" s="52" t="str">
        <f>IMSUM(IMPRODUCT(COMPLEX(-('Passive Radiator'!C$14/'Passive Radiator'!C$24),0),H131),IMDIV(IMPRODUCT(COMPLEX(-'Passive Radiator'!C$41,0),J131),IMSUM(COMPLEX('Passive Radiator'!C$41,0),IMPRODUCT(COMPLEX('Passive Radiator'!C$42,0),C131))),IMDIV(IMPRODUCT(COMPLEX('Passive Radiator'!C$42*'Passive Radiator'!C$14/'Passive Radiator'!C$24,0),C131,H131),IMSUM(COMPLEX('Passive Radiator'!C$41,0),IMPRODUCT(COMPLEX('Passive Radiator'!C$42,0),C131))))</f>
        <v>1.44360485547661E-07-2.80890263731446E-07i</v>
      </c>
      <c r="M131" s="40">
        <f t="shared" si="13"/>
        <v>-62.799596840868752</v>
      </c>
      <c r="N131" s="51" t="str">
        <f>IMPRODUCT(COMPLEX(('Passive Radiator'!C$10*'Passive Radiator'!C$14)/(2*PI()),0),C131,C131,H131)</f>
        <v>0.0998510836918821+0.0479924514171896i</v>
      </c>
      <c r="O131" s="40">
        <f t="shared" si="14"/>
        <v>25.670813505096294</v>
      </c>
      <c r="P131" s="38" t="str">
        <f>IMPRODUCT(COMPLEX(('Passive Radiator'!C$10*'Passive Radiator'!C$24)/(2*PI()),0),C131,C131,J131)</f>
        <v>0.00310374280652016+0.00160393887221221i</v>
      </c>
      <c r="Q131" s="35">
        <f t="shared" si="15"/>
        <v>27.328822117813036</v>
      </c>
      <c r="R131" s="53" t="str">
        <f>IMPRODUCT(COMPLEX(('Passive Radiator'!C$10*'Passive Radiator'!C$24)/(2*PI()),0),C131,C131,L131)</f>
        <v>-0.00134818310212497+0.00262323519955977i</v>
      </c>
      <c r="S131" s="45">
        <f t="shared" si="16"/>
        <v>117.20040315913111</v>
      </c>
      <c r="T131" s="50">
        <f>IMABS(IMDIV(D131,IMSUB(COMPLEX(1,0),IMPRODUCT(COMPLEX('Passive Radiator'!C$18,0),IMPRODUCT(C131,H131)))))</f>
        <v>6.6427094900470989</v>
      </c>
      <c r="U131" s="33">
        <f>20*LOG10('Passive Radiator'!C$31*50000*IMABS(N131))</f>
        <v>104.69632329549762</v>
      </c>
      <c r="V131" s="34">
        <f>20*LOG10('Passive Radiator'!C$31*50000*IMABS(P131))</f>
        <v>74.672310446789382</v>
      </c>
      <c r="W131" s="34">
        <f>20*LOG10('Passive Radiator'!C$31*50000*IMABS(R131))</f>
        <v>73.201307596027249</v>
      </c>
      <c r="X131" s="40">
        <f>1000*'Passive Radiator'!C$31*IMABS(H131)</f>
        <v>0.73548803292357878</v>
      </c>
      <c r="Y131" s="40">
        <f>1000*'Passive Radiator'!C$31*IMABS(J131)</f>
        <v>1.1596981721305457E-2</v>
      </c>
      <c r="Z131" s="40">
        <f>'Passive Radiator'!C$31*IMABS(IMPRODUCT(C131,J131))</f>
        <v>1.2095753536383466E-2</v>
      </c>
      <c r="AA131" s="40">
        <f>1000*'Passive Radiator'!C$31*IMABS(L131)</f>
        <v>9.7902736292126841E-3</v>
      </c>
      <c r="AB131" s="53" t="str">
        <f t="shared" si="17"/>
        <v>0.101606643396277+0.0522196254889616i</v>
      </c>
      <c r="AC131" s="40">
        <f>20*LOG10('Passive Radiator'!C$31*50000*IMABS(AB131))</f>
        <v>104.96300506271949</v>
      </c>
      <c r="AD131" s="40">
        <f t="shared" si="18"/>
        <v>177072.14699802097</v>
      </c>
      <c r="AE131" s="35">
        <f t="shared" si="19"/>
        <v>27.200403159126761</v>
      </c>
      <c r="AG131" s="77"/>
      <c r="AH131" s="2"/>
      <c r="AI131" s="2"/>
      <c r="AJ131" s="2"/>
      <c r="AK131" s="4"/>
      <c r="AL131" s="4"/>
      <c r="AM131" s="4"/>
      <c r="AN131" s="4"/>
      <c r="AO131" s="4"/>
      <c r="AP131" s="4"/>
      <c r="AQ131" s="5"/>
      <c r="AR131" s="5"/>
      <c r="AS131" s="4"/>
      <c r="AT131" s="11"/>
      <c r="AU131" s="11"/>
    </row>
    <row r="132" spans="2:47" x14ac:dyDescent="0.25">
      <c r="B132" s="37">
        <v>170</v>
      </c>
      <c r="C132" s="29" t="str">
        <f t="shared" si="10"/>
        <v>1068.14150222053i</v>
      </c>
      <c r="D132" s="30" t="str">
        <f>COMPLEX('Passive Radiator'!C$19,2*PI()*B132*'Passive Radiator'!C$20)</f>
        <v>6</v>
      </c>
      <c r="E132" s="31" t="str">
        <f>IMSUB(COMPLEX(1,0),IMDIV(COMPLEX('Passive Radiator'!C$41,0),IMSUM(COMPLEX('Passive Radiator'!C$41,0),IMPRODUCT(C132,COMPLEX('Passive Radiator'!C$42,0)))))</f>
        <v>0.999364855328158+0.0251940719830628i</v>
      </c>
      <c r="F132" s="31" t="str">
        <f>IMDIV(IMPRODUCT(C132,COMPLEX(('Passive Radiator'!C$42*'Passive Radiator'!C$14/'Passive Radiator'!C$24),0)),IMSUM(COMPLEX('Passive Radiator'!C$41,0),IMPRODUCT(C132,COMPLEX('Passive Radiator'!C$42,0))))</f>
        <v>0.499682427664079+0.0125970359915314i</v>
      </c>
      <c r="G132" s="42" t="str">
        <f>IMPRODUCT(F132,IMSUB(COMPLEX(1,0),IMDIV(IMPRODUCT(COMPLEX('Passive Radiator'!C$41,0),E132),IMSUM(COMPLEX('Passive Radiator'!C$25-(2*PI()*B132)^2*'Passive Radiator'!C$40,0),IMPRODUCT(C132,COMPLEX('Passive Radiator'!C$26,0)),IMPRODUCT(COMPLEX('Passive Radiator'!C$41,0),E132)))))</f>
        <v>0.5146674052402+0.0133982983842874i</v>
      </c>
      <c r="H132" s="44" t="str">
        <f>IMDIV(COMPLEX('Passive Radiator'!C$18,0),IMPRODUCT(D132,IMSUM(COMPLEX('Passive Radiator'!C$16-(2*PI()*B132)^2*'Passive Radiator'!C$15,0),IMPRODUCT(C132,IMSUM(COMPLEX('Passive Radiator'!C$17,0),IMDIV(COMPLEX('Passive Radiator'!C$18^2,0),D132))),IMPRODUCT(COMPLEX('Passive Radiator'!C$14*'Passive Radiator'!C$41/'Passive Radiator'!C$24,0),G132))))</f>
        <v>-0.000020523978172047-9.59824104823823E-06i</v>
      </c>
      <c r="I132" s="39">
        <f t="shared" si="11"/>
        <v>-154.93639444323631</v>
      </c>
      <c r="J132" s="32" t="str">
        <f>IMPRODUCT(IMDIV(IMPRODUCT(COMPLEX(-'Passive Radiator'!C$41,0),F132),IMSUM(IMPRODUCT(COMPLEX('Passive Radiator'!C$41,0),E132),COMPLEX('Passive Radiator'!C$25-(2*PI()*B132)^2*'Passive Radiator'!C$40,0),IMPRODUCT(COMPLEX('Passive Radiator'!C$26,0),C132))),H132)</f>
        <v>-3.03901177178141E-07-1.52715006726316E-07i</v>
      </c>
      <c r="K132" s="39">
        <f t="shared" si="12"/>
        <v>-153.31976966649253</v>
      </c>
      <c r="L132" s="52" t="str">
        <f>IMSUM(IMPRODUCT(COMPLEX(-('Passive Radiator'!C$14/'Passive Radiator'!C$24),0),H132),IMDIV(IMPRODUCT(COMPLEX(-'Passive Radiator'!C$41,0),J132),IMSUM(COMPLEX('Passive Radiator'!C$41,0),IMPRODUCT(COMPLEX('Passive Radiator'!C$42,0),C132))),IMDIV(IMPRODUCT(COMPLEX('Passive Radiator'!C$42*'Passive Radiator'!C$14/'Passive Radiator'!C$24,0),C132,H132),IMSUM(COMPLEX('Passive Radiator'!C$41,0),IMPRODUCT(COMPLEX('Passive Radiator'!C$42,0),C132))))</f>
        <v>1.31467769716308E-07-2.63052667903012E-07i</v>
      </c>
      <c r="M132" s="40">
        <f t="shared" si="13"/>
        <v>-63.445154482014786</v>
      </c>
      <c r="N132" s="51" t="str">
        <f>IMPRODUCT(COMPLEX(('Passive Radiator'!C$10*'Passive Radiator'!C$14)/(2*PI()),0),C132,C132,H132)</f>
        <v>0.100511038555359+0.0470049796377698i</v>
      </c>
      <c r="O132" s="40">
        <f t="shared" si="14"/>
        <v>25.063605556763651</v>
      </c>
      <c r="P132" s="38" t="str">
        <f>IMPRODUCT(COMPLEX(('Passive Radiator'!C$10*'Passive Radiator'!C$24)/(2*PI()),0),C132,C132,J132)</f>
        <v>0.00297655967866629+0.00149576693176922i</v>
      </c>
      <c r="Q132" s="35">
        <f t="shared" si="15"/>
        <v>26.680230333507392</v>
      </c>
      <c r="R132" s="53" t="str">
        <f>IMPRODUCT(COMPLEX(('Passive Radiator'!C$10*'Passive Radiator'!C$24)/(2*PI()),0),C132,C132,L132)</f>
        <v>-0.00128766089692493+0.00257646900849853i</v>
      </c>
      <c r="S132" s="45">
        <f t="shared" si="16"/>
        <v>116.55484551798516</v>
      </c>
      <c r="T132" s="50">
        <f>IMABS(IMDIV(D132,IMSUB(COMPLEX(1,0),IMPRODUCT(COMPLEX('Passive Radiator'!C$18,0),IMPRODUCT(C132,H132)))))</f>
        <v>6.6101915239147004</v>
      </c>
      <c r="U132" s="33">
        <f>20*LOG10('Passive Radiator'!C$31*50000*IMABS(N132))</f>
        <v>104.70989780264199</v>
      </c>
      <c r="V132" s="34">
        <f>20*LOG10('Passive Radiator'!C$31*50000*IMABS(P132))</f>
        <v>74.258778362586241</v>
      </c>
      <c r="W132" s="34">
        <f>20*LOG10('Passive Radiator'!C$31*50000*IMABS(R132))</f>
        <v>72.995459147012625</v>
      </c>
      <c r="X132" s="40">
        <f>1000*'Passive Radiator'!C$31*IMABS(H132)</f>
        <v>0.70238086156223234</v>
      </c>
      <c r="Y132" s="40">
        <f>1000*'Passive Radiator'!C$31*IMABS(J132)</f>
        <v>1.0543546112084924E-2</v>
      </c>
      <c r="Z132" s="40">
        <f>'Passive Radiator'!C$31*IMABS(IMPRODUCT(C132,J132))</f>
        <v>1.1261999182893827E-2</v>
      </c>
      <c r="AA132" s="40">
        <f>1000*'Passive Radiator'!C$31*IMABS(L132)</f>
        <v>9.1163447621859205E-3</v>
      </c>
      <c r="AB132" s="53" t="str">
        <f t="shared" si="17"/>
        <v>0.1021999373371+0.0510772155780376i</v>
      </c>
      <c r="AC132" s="40">
        <f>20*LOG10('Passive Radiator'!C$31*50000*IMABS(AB132))</f>
        <v>104.96397328046994</v>
      </c>
      <c r="AD132" s="40">
        <f t="shared" si="18"/>
        <v>177091.88636368208</v>
      </c>
      <c r="AE132" s="35">
        <f t="shared" si="19"/>
        <v>26.554845517993918</v>
      </c>
      <c r="AG132" s="77"/>
      <c r="AH132" s="2"/>
      <c r="AI132" s="2"/>
      <c r="AJ132" s="2"/>
      <c r="AK132" s="4"/>
      <c r="AL132" s="4"/>
      <c r="AM132" s="4"/>
      <c r="AN132" s="4"/>
      <c r="AO132" s="4"/>
      <c r="AP132" s="4"/>
      <c r="AQ132" s="5"/>
      <c r="AR132" s="5"/>
      <c r="AS132" s="4"/>
      <c r="AT132" s="11"/>
      <c r="AU132" s="11"/>
    </row>
    <row r="133" spans="2:47" x14ac:dyDescent="0.25">
      <c r="B133" s="37">
        <v>174</v>
      </c>
      <c r="C133" s="29" t="str">
        <f t="shared" si="10"/>
        <v>1093.27424344925i</v>
      </c>
      <c r="D133" s="30" t="str">
        <f>COMPLEX('Passive Radiator'!C$19,2*PI()*B133*'Passive Radiator'!C$20)</f>
        <v>6</v>
      </c>
      <c r="E133" s="31" t="str">
        <f>IMSUB(COMPLEX(1,0),IMDIV(COMPLEX('Passive Radiator'!C$41,0),IMSUM(COMPLEX('Passive Radiator'!C$41,0),IMPRODUCT(C133,COMPLEX('Passive Radiator'!C$42,0)))))</f>
        <v>0.999393704224669+0.0246156084784401i</v>
      </c>
      <c r="F133" s="31" t="str">
        <f>IMDIV(IMPRODUCT(C133,COMPLEX(('Passive Radiator'!C$42*'Passive Radiator'!C$14/'Passive Radiator'!C$24),0)),IMSUM(COMPLEX('Passive Radiator'!C$41,0),IMPRODUCT(C133,COMPLEX('Passive Radiator'!C$42,0))))</f>
        <v>0.499696852112336+0.0123078042392201i</v>
      </c>
      <c r="G133" s="42" t="str">
        <f>IMPRODUCT(F133,IMSUB(COMPLEX(1,0),IMDIV(IMPRODUCT(COMPLEX('Passive Radiator'!C$41,0),E133),IMSUM(COMPLEX('Passive Radiator'!C$25-(2*PI()*B133)^2*'Passive Radiator'!C$40,0),IMPRODUCT(C133,COMPLEX('Passive Radiator'!C$26,0)),IMPRODUCT(COMPLEX('Passive Radiator'!C$41,0),E133)))))</f>
        <v>0.513981315374799+0.0130534835374141i</v>
      </c>
      <c r="H133" s="44" t="str">
        <f>IMDIV(COMPLEX('Passive Radiator'!C$18,0),IMPRODUCT(D133,IMSUM(COMPLEX('Passive Radiator'!C$16-(2*PI()*B133)^2*'Passive Radiator'!C$15,0),IMPRODUCT(C133,IMSUM(COMPLEX('Passive Radiator'!C$17,0),IMDIV(COMPLEX('Passive Radiator'!C$18^2,0),D133))),IMPRODUCT(COMPLEX('Passive Radiator'!C$14*'Passive Radiator'!C$41/'Passive Radiator'!C$24,0),G133))))</f>
        <v>-0.0000197114296035396-8.97658723375846E-06i</v>
      </c>
      <c r="I133" s="39">
        <f t="shared" si="11"/>
        <v>-155.51547503718655</v>
      </c>
      <c r="J133" s="32" t="str">
        <f>IMPRODUCT(IMDIV(IMPRODUCT(COMPLEX(-'Passive Radiator'!C$41,0),F133),IMSUM(IMPRODUCT(COMPLEX('Passive Radiator'!C$41,0),E133),COMPLEX('Passive Radiator'!C$25-(2*PI()*B133)^2*'Passive Radiator'!C$40,0),IMPRODUCT(COMPLEX('Passive Radiator'!C$26,0),C133))),H133)</f>
        <v>-2.78393835659032E-07-1.36153851399574E-07i</v>
      </c>
      <c r="K133" s="39">
        <f t="shared" si="12"/>
        <v>-153.9381669859464</v>
      </c>
      <c r="L133" s="52" t="str">
        <f>IMSUM(IMPRODUCT(COMPLEX(-('Passive Radiator'!C$14/'Passive Radiator'!C$24),0),H133),IMDIV(IMPRODUCT(COMPLEX(-'Passive Radiator'!C$41,0),J133),IMSUM(COMPLEX('Passive Radiator'!C$41,0),IMPRODUCT(COMPLEX('Passive Radiator'!C$42,0),C133))),IMDIV(IMPRODUCT(COMPLEX('Passive Radiator'!C$42*'Passive Radiator'!C$14/'Passive Radiator'!C$24,0),C133,H133),IMSUM(COMPLEX('Passive Radiator'!C$41,0),IMPRODUCT(COMPLEX('Passive Radiator'!C$42,0),C133))))</f>
        <v>1.19977855561852E-07-2.46653467533675E-07i</v>
      </c>
      <c r="M133" s="40">
        <f t="shared" si="13"/>
        <v>-64.060657995230841</v>
      </c>
      <c r="N133" s="51" t="str">
        <f>IMPRODUCT(COMPLEX(('Passive Radiator'!C$10*'Passive Radiator'!C$14)/(2*PI()),0),C133,C133,H133)</f>
        <v>0.101127901081917+0.046053657400157i</v>
      </c>
      <c r="O133" s="40">
        <f t="shared" si="14"/>
        <v>24.484524962813456</v>
      </c>
      <c r="P133" s="38" t="str">
        <f>IMPRODUCT(COMPLEX(('Passive Radiator'!C$10*'Passive Radiator'!C$24)/(2*PI()),0),C133,C133,J133)</f>
        <v>0.00285655427745196+0.00139705272455587i</v>
      </c>
      <c r="Q133" s="35">
        <f t="shared" si="15"/>
        <v>26.061833014053484</v>
      </c>
      <c r="R133" s="53" t="str">
        <f>IMPRODUCT(COMPLEX(('Passive Radiator'!C$10*'Passive Radiator'!C$24)/(2*PI()),0),C133,C133,L133)</f>
        <v>-0.00123107343843805+0.00253087147588506i</v>
      </c>
      <c r="S133" s="45">
        <f t="shared" si="16"/>
        <v>115.93934200476919</v>
      </c>
      <c r="T133" s="50">
        <f>IMABS(IMDIV(D133,IMSUB(COMPLEX(1,0),IMPRODUCT(COMPLEX('Passive Radiator'!C$18,0),IMPRODUCT(C133,H133)))))</f>
        <v>6.5801392862090227</v>
      </c>
      <c r="U133" s="33">
        <f>20*LOG10('Passive Radiator'!C$31*50000*IMABS(N133))</f>
        <v>104.72252692226542</v>
      </c>
      <c r="V133" s="34">
        <f>20*LOG10('Passive Radiator'!C$31*50000*IMABS(P133))</f>
        <v>73.854857968104028</v>
      </c>
      <c r="W133" s="34">
        <f>20*LOG10('Passive Radiator'!C$31*50000*IMABS(R133))</f>
        <v>72.794353080397258</v>
      </c>
      <c r="X133" s="40">
        <f>1000*'Passive Radiator'!C$31*IMABS(H133)</f>
        <v>0.67143422011447274</v>
      </c>
      <c r="Y133" s="40">
        <f>1000*'Passive Radiator'!C$31*IMABS(J133)</f>
        <v>9.6070494962560635E-3</v>
      </c>
      <c r="Z133" s="40">
        <f>'Passive Radiator'!C$31*IMABS(IMPRODUCT(C133,J133))</f>
        <v>1.0503139769798844E-2</v>
      </c>
      <c r="AA133" s="40">
        <f>1000*'Passive Radiator'!C$31*IMABS(L133)</f>
        <v>8.5028552107873547E-3</v>
      </c>
      <c r="AB133" s="53" t="str">
        <f t="shared" si="17"/>
        <v>0.102753381920931+0.0499815816005979i</v>
      </c>
      <c r="AC133" s="40">
        <f>20*LOG10('Passive Radiator'!C$31*50000*IMABS(AB133))</f>
        <v>104.96487375194143</v>
      </c>
      <c r="AD133" s="40">
        <f t="shared" si="18"/>
        <v>177110.24653914032</v>
      </c>
      <c r="AE133" s="35">
        <f t="shared" si="19"/>
        <v>25.939342004775614</v>
      </c>
      <c r="AG133" s="77"/>
      <c r="AH133" s="2"/>
      <c r="AI133" s="2"/>
      <c r="AJ133" s="2"/>
      <c r="AK133" s="4"/>
      <c r="AL133" s="4"/>
      <c r="AM133" s="4"/>
      <c r="AN133" s="4"/>
      <c r="AO133" s="4"/>
      <c r="AP133" s="4"/>
      <c r="AQ133" s="5"/>
      <c r="AR133" s="5"/>
      <c r="AS133" s="4"/>
      <c r="AT133" s="11"/>
      <c r="AU133" s="11"/>
    </row>
    <row r="134" spans="2:47" x14ac:dyDescent="0.25">
      <c r="B134" s="37">
        <v>178</v>
      </c>
      <c r="C134" s="29" t="str">
        <f t="shared" si="10"/>
        <v>1118.40698467797i</v>
      </c>
      <c r="D134" s="30" t="str">
        <f>COMPLEX('Passive Radiator'!C$19,2*PI()*B134*'Passive Radiator'!C$20)</f>
        <v>6</v>
      </c>
      <c r="E134" s="31" t="str">
        <f>IMSUB(COMPLEX(1,0),IMDIV(COMPLEX('Passive Radiator'!C$41,0),IMSUM(COMPLEX('Passive Radiator'!C$41,0),IMPRODUCT(C134,COMPLEX('Passive Radiator'!C$42,0)))))</f>
        <v>0.999420631691704+0.0240630970712287i</v>
      </c>
      <c r="F134" s="31" t="str">
        <f>IMDIV(IMPRODUCT(C134,COMPLEX(('Passive Radiator'!C$42*'Passive Radiator'!C$14/'Passive Radiator'!C$24),0)),IMSUM(COMPLEX('Passive Radiator'!C$41,0),IMPRODUCT(C134,COMPLEX('Passive Radiator'!C$42,0))))</f>
        <v>0.499710315845853+0.0120315485356144i</v>
      </c>
      <c r="G134" s="42" t="str">
        <f>IMPRODUCT(F134,IMSUB(COMPLEX(1,0),IMDIV(IMPRODUCT(COMPLEX('Passive Radiator'!C$41,0),E134),IMSUM(COMPLEX('Passive Radiator'!C$25-(2*PI()*B134)^2*'Passive Radiator'!C$40,0),IMPRODUCT(C134,COMPLEX('Passive Radiator'!C$26,0)),IMPRODUCT(COMPLEX('Passive Radiator'!C$41,0),E134)))))</f>
        <v>0.513342675934139+0.012726702411749i</v>
      </c>
      <c r="H134" s="44" t="str">
        <f>IMDIV(COMPLEX('Passive Radiator'!C$18,0),IMPRODUCT(D134,IMSUM(COMPLEX('Passive Radiator'!C$16-(2*PI()*B134)^2*'Passive Radiator'!C$15,0),IMPRODUCT(C134,IMSUM(COMPLEX('Passive Radiator'!C$17,0),IMDIV(COMPLEX('Passive Radiator'!C$18^2,0),D134))),IMPRODUCT(COMPLEX('Passive Radiator'!C$14*'Passive Radiator'!C$41/'Passive Radiator'!C$24,0),G134))))</f>
        <v>-0.0000189430191704393-8.40691558677512E-06i</v>
      </c>
      <c r="I134" s="39">
        <f t="shared" si="11"/>
        <v>-156.06834250123254</v>
      </c>
      <c r="J134" s="32" t="str">
        <f>IMPRODUCT(IMDIV(IMPRODUCT(COMPLEX(-'Passive Radiator'!C$41,0),F134),IMSUM(IMPRODUCT(COMPLEX('Passive Radiator'!C$41,0),E134),COMPLEX('Passive Radiator'!C$25-(2*PI()*B134)^2*'Passive Radiator'!C$40,0),IMPRODUCT(COMPLEX('Passive Radiator'!C$26,0),C134))),H134)</f>
        <v>-2.55470389040982E-07-1.21697512624463E-07i</v>
      </c>
      <c r="K134" s="39">
        <f t="shared" si="12"/>
        <v>-154.52843840182481</v>
      </c>
      <c r="L134" s="52" t="str">
        <f>IMSUM(IMPRODUCT(COMPLEX(-('Passive Radiator'!C$14/'Passive Radiator'!C$24),0),H134),IMDIV(IMPRODUCT(COMPLEX(-'Passive Radiator'!C$41,0),J134),IMSUM(COMPLEX('Passive Radiator'!C$41,0),IMPRODUCT(COMPLEX('Passive Radiator'!C$42,0),C134))),IMDIV(IMPRODUCT(COMPLEX('Passive Radiator'!C$42*'Passive Radiator'!C$14/'Passive Radiator'!C$24,0),C134,H134),IMSUM(COMPLEX('Passive Radiator'!C$41,0),IMPRODUCT(COMPLEX('Passive Radiator'!C$42,0),C134))))</f>
        <v>1.09712135909207E-07-2.31555405417775E-07i</v>
      </c>
      <c r="M134" s="40">
        <f t="shared" si="13"/>
        <v>-64.648166408025787</v>
      </c>
      <c r="N134" s="51" t="str">
        <f>IMPRODUCT(COMPLEX(('Passive Radiator'!C$10*'Passive Radiator'!C$14)/(2*PI()),0),C134,C134,H134)</f>
        <v>0.101705298085034+0.0451368310423799i</v>
      </c>
      <c r="O134" s="40">
        <f t="shared" si="14"/>
        <v>23.931657498767475</v>
      </c>
      <c r="P134" s="38" t="str">
        <f>IMPRODUCT(COMPLEX(('Passive Radiator'!C$10*'Passive Radiator'!C$24)/(2*PI()),0),C134,C134,J134)</f>
        <v>0.00274324719154155+0.00130679082212967i</v>
      </c>
      <c r="Q134" s="35">
        <f t="shared" si="15"/>
        <v>25.471561598175239</v>
      </c>
      <c r="R134" s="53" t="str">
        <f>IMPRODUCT(COMPLEX(('Passive Radiator'!C$10*'Passive Radiator'!C$24)/(2*PI()),0),C134,C134,L134)</f>
        <v>-0.00117809155824582+0.00248644752130814i</v>
      </c>
      <c r="S134" s="45">
        <f t="shared" si="16"/>
        <v>115.3518335919742</v>
      </c>
      <c r="T134" s="50">
        <f>IMABS(IMDIV(D134,IMSUB(COMPLEX(1,0),IMPRODUCT(COMPLEX('Passive Radiator'!C$18,0),IMPRODUCT(C134,H134)))))</f>
        <v>6.5523044765105931</v>
      </c>
      <c r="U134" s="33">
        <f>20*LOG10('Passive Radiator'!C$31*50000*IMABS(N134))</f>
        <v>104.73429684278122</v>
      </c>
      <c r="V134" s="34">
        <f>20*LOG10('Passive Radiator'!C$31*50000*IMABS(P134))</f>
        <v>73.460112839825541</v>
      </c>
      <c r="W134" s="34">
        <f>20*LOG10('Passive Radiator'!C$31*50000*IMABS(R134))</f>
        <v>72.597776911328424</v>
      </c>
      <c r="X134" s="40">
        <f>1000*'Passive Radiator'!C$31*IMABS(H134)</f>
        <v>0.64246645903173516</v>
      </c>
      <c r="Y134" s="40">
        <f>1000*'Passive Radiator'!C$31*IMABS(J134)</f>
        <v>8.7722553251577493E-3</v>
      </c>
      <c r="Z134" s="40">
        <f>'Passive Radiator'!C$31*IMABS(IMPRODUCT(C134,J134))</f>
        <v>9.810951627034957E-3</v>
      </c>
      <c r="AA134" s="40">
        <f>1000*'Passive Radiator'!C$31*IMABS(L134)</f>
        <v>7.9431811549741452E-3</v>
      </c>
      <c r="AB134" s="53" t="str">
        <f t="shared" si="17"/>
        <v>0.10327045371833+0.0489300693858177i</v>
      </c>
      <c r="AC134" s="40">
        <f>20*LOG10('Passive Radiator'!C$31*50000*IMABS(AB134))</f>
        <v>104.96571266339835</v>
      </c>
      <c r="AD134" s="40">
        <f t="shared" si="18"/>
        <v>177127.35324859034</v>
      </c>
      <c r="AE134" s="35">
        <f t="shared" si="19"/>
        <v>25.351833591978103</v>
      </c>
      <c r="AG134" s="77"/>
      <c r="AH134" s="2"/>
      <c r="AI134" s="2"/>
      <c r="AJ134" s="2"/>
      <c r="AK134" s="4"/>
      <c r="AL134" s="4"/>
      <c r="AM134" s="4"/>
      <c r="AN134" s="4"/>
      <c r="AO134" s="4"/>
      <c r="AP134" s="4"/>
      <c r="AQ134" s="5"/>
      <c r="AR134" s="5"/>
      <c r="AS134" s="4"/>
      <c r="AT134" s="11"/>
      <c r="AU134" s="11"/>
    </row>
    <row r="135" spans="2:47" x14ac:dyDescent="0.25">
      <c r="B135" s="37">
        <v>182</v>
      </c>
      <c r="C135" s="29" t="str">
        <f t="shared" si="10"/>
        <v>1143.53972590668i</v>
      </c>
      <c r="D135" s="30" t="str">
        <f>COMPLEX('Passive Radiator'!C$19,2*PI()*B135*'Passive Radiator'!C$20)</f>
        <v>6</v>
      </c>
      <c r="E135" s="31" t="str">
        <f>IMSUB(COMPLEX(1,0),IMDIV(COMPLEX('Passive Radiator'!C$41,0),IMSUM(COMPLEX('Passive Radiator'!C$41,0),IMPRODUCT(C135,COMPLEX('Passive Radiator'!C$42,0)))))</f>
        <v>0.999445804617802+0.0235348305639986i</v>
      </c>
      <c r="F135" s="31" t="str">
        <f>IMDIV(IMPRODUCT(C135,COMPLEX(('Passive Radiator'!C$42*'Passive Radiator'!C$14/'Passive Radiator'!C$24),0)),IMSUM(COMPLEX('Passive Radiator'!C$41,0),IMPRODUCT(C135,COMPLEX('Passive Radiator'!C$42,0))))</f>
        <v>0.499722902308903+0.0117674152819993i</v>
      </c>
      <c r="G135" s="42" t="str">
        <f>IMPRODUCT(F135,IMSUB(COMPLEX(1,0),IMDIV(IMPRODUCT(COMPLEX('Passive Radiator'!C$41,0),E135),IMSUM(COMPLEX('Passive Radiator'!C$25-(2*PI()*B135)^2*'Passive Radiator'!C$40,0),IMPRODUCT(C135,COMPLEX('Passive Radiator'!C$26,0)),IMPRODUCT(COMPLEX('Passive Radiator'!C$41,0),E135)))))</f>
        <v>0.512747175249107+0.0124165354812482i</v>
      </c>
      <c r="H135" s="44" t="str">
        <f>IMDIV(COMPLEX('Passive Radiator'!C$18,0),IMPRODUCT(D135,IMSUM(COMPLEX('Passive Radiator'!C$16-(2*PI()*B135)^2*'Passive Radiator'!C$15,0),IMPRODUCT(C135,IMSUM(COMPLEX('Passive Radiator'!C$17,0),IMDIV(COMPLEX('Passive Radiator'!C$18^2,0),D135))),IMPRODUCT(COMPLEX('Passive Radiator'!C$14*'Passive Radiator'!C$41/'Passive Radiator'!C$24,0),G135))))</f>
        <v>-0.0000182159258072617-7.88396523016968E-06i</v>
      </c>
      <c r="I135" s="39">
        <f t="shared" si="11"/>
        <v>-156.59674088386009</v>
      </c>
      <c r="J135" s="32" t="str">
        <f>IMPRODUCT(IMDIV(IMPRODUCT(COMPLEX(-'Passive Radiator'!C$41,0),F135),IMSUM(IMPRODUCT(COMPLEX('Passive Radiator'!C$41,0),E135),COMPLEX('Passive Radiator'!C$25-(2*PI()*B135)^2*'Passive Radiator'!C$40,0),IMPRODUCT(COMPLEX('Passive Radiator'!C$26,0),C135))),H135)</f>
        <v>-2.34827951326318E-07-1.0904103438989E-07i</v>
      </c>
      <c r="K135" s="39">
        <f t="shared" si="12"/>
        <v>-155.092467049589</v>
      </c>
      <c r="L135" s="52" t="str">
        <f>IMSUM(IMPRODUCT(COMPLEX(-('Passive Radiator'!C$14/'Passive Radiator'!C$24),0),H135),IMDIV(IMPRODUCT(COMPLEX(-'Passive Radiator'!C$41,0),J135),IMSUM(COMPLEX('Passive Radiator'!C$41,0),IMPRODUCT(COMPLEX('Passive Radiator'!C$42,0),C135))),IMDIV(IMPRODUCT(COMPLEX('Passive Radiator'!C$42*'Passive Radiator'!C$14/'Passive Radiator'!C$24,0),C135,H135),IMSUM(COMPLEX('Passive Radiator'!C$41,0),IMPRODUCT(COMPLEX('Passive Radiator'!C$42,0),C135))))</f>
        <v>1.00517886749775E-07-2.17635941166587E-07i</v>
      </c>
      <c r="M135" s="40">
        <f t="shared" si="13"/>
        <v>-65.209554167989467</v>
      </c>
      <c r="N135" s="51" t="str">
        <f>IMPRODUCT(COMPLEX(('Passive Radiator'!C$10*'Passive Radiator'!C$14)/(2*PI()),0),C135,C135,H135)</f>
        <v>0.102246487694404+0.0442529115686395i</v>
      </c>
      <c r="O135" s="40">
        <f t="shared" si="14"/>
        <v>23.403259116139807</v>
      </c>
      <c r="P135" s="38" t="str">
        <f>IMPRODUCT(COMPLEX(('Passive Radiator'!C$10*'Passive Radiator'!C$24)/(2*PI()),0),C135,C135,J135)</f>
        <v>0.00263619137337689+0.00122410059185533i</v>
      </c>
      <c r="Q135" s="35">
        <f t="shared" si="15"/>
        <v>24.907532950410971</v>
      </c>
      <c r="R135" s="53" t="str">
        <f>IMPRODUCT(COMPLEX(('Passive Radiator'!C$10*'Passive Radiator'!C$24)/(2*PI()),0),C135,C135,L135)</f>
        <v>-0.00112841927216581+0.00244319293082304i</v>
      </c>
      <c r="S135" s="45">
        <f t="shared" si="16"/>
        <v>114.79044583201055</v>
      </c>
      <c r="T135" s="50">
        <f>IMABS(IMDIV(D135,IMSUB(COMPLEX(1,0),IMPRODUCT(COMPLEX('Passive Radiator'!C$18,0),IMPRODUCT(C135,H135)))))</f>
        <v>6.5264698313040119</v>
      </c>
      <c r="U135" s="33">
        <f>20*LOG10('Passive Radiator'!C$31*50000*IMABS(N135))</f>
        <v>104.74528410896389</v>
      </c>
      <c r="V135" s="34">
        <f>20*LOG10('Passive Radiator'!C$31*50000*IMABS(P135))</f>
        <v>73.074135598393639</v>
      </c>
      <c r="W135" s="34">
        <f>20*LOG10('Passive Radiator'!C$31*50000*IMABS(R135))</f>
        <v>72.405532045081728</v>
      </c>
      <c r="X135" s="40">
        <f>1000*'Passive Radiator'!C$31*IMABS(H135)</f>
        <v>0.61531436127909933</v>
      </c>
      <c r="Y135" s="40">
        <f>1000*'Passive Radiator'!C$31*IMABS(J135)</f>
        <v>8.0261935849218341E-3</v>
      </c>
      <c r="Z135" s="40">
        <f>'Passive Radiator'!C$31*IMABS(IMPRODUCT(C135,J135))</f>
        <v>9.1782712121754734E-3</v>
      </c>
      <c r="AA135" s="40">
        <f>1000*'Passive Radiator'!C$31*IMABS(L135)</f>
        <v>7.4315508310706284E-3</v>
      </c>
      <c r="AB135" s="53" t="str">
        <f t="shared" si="17"/>
        <v>0.103754259795615+0.0479202050913179i</v>
      </c>
      <c r="AC135" s="40">
        <f>20*LOG10('Passive Radiator'!C$31*50000*IMABS(AB135))</f>
        <v>104.9664955106752</v>
      </c>
      <c r="AD135" s="40">
        <f t="shared" si="18"/>
        <v>177143.31821256017</v>
      </c>
      <c r="AE135" s="35">
        <f t="shared" si="19"/>
        <v>24.790445832015735</v>
      </c>
      <c r="AG135" s="77"/>
      <c r="AH135" s="2"/>
      <c r="AI135" s="2"/>
      <c r="AJ135" s="2"/>
      <c r="AK135" s="4"/>
      <c r="AL135" s="4"/>
      <c r="AM135" s="4"/>
      <c r="AN135" s="4"/>
      <c r="AO135" s="4"/>
      <c r="AP135" s="4"/>
      <c r="AQ135" s="5"/>
      <c r="AR135" s="5"/>
      <c r="AS135" s="4"/>
      <c r="AT135" s="11"/>
      <c r="AU135" s="11"/>
    </row>
    <row r="136" spans="2:47" x14ac:dyDescent="0.25">
      <c r="B136" s="37">
        <v>186</v>
      </c>
      <c r="C136" s="29" t="str">
        <f t="shared" si="10"/>
        <v>1168.6724671354i</v>
      </c>
      <c r="D136" s="30" t="str">
        <f>COMPLEX('Passive Radiator'!C$19,2*PI()*B136*'Passive Radiator'!C$20)</f>
        <v>6</v>
      </c>
      <c r="E136" s="31" t="str">
        <f>IMSUB(COMPLEX(1,0),IMDIV(COMPLEX('Passive Radiator'!C$41,0),IMSUM(COMPLEX('Passive Radiator'!C$41,0),IMPRODUCT(C136,COMPLEX('Passive Radiator'!C$42,0)))))</f>
        <v>0.999469372161141+0.023029248206478i</v>
      </c>
      <c r="F136" s="31" t="str">
        <f>IMDIV(IMPRODUCT(C136,COMPLEX(('Passive Radiator'!C$42*'Passive Radiator'!C$14/'Passive Radiator'!C$24),0)),IMSUM(COMPLEX('Passive Radiator'!C$41,0),IMPRODUCT(C136,COMPLEX('Passive Radiator'!C$42,0))))</f>
        <v>0.499734686080571+0.011514624103239i</v>
      </c>
      <c r="G136" s="42" t="str">
        <f>IMPRODUCT(F136,IMSUB(COMPLEX(1,0),IMDIV(IMPRODUCT(COMPLEX('Passive Radiator'!C$41,0),E136),IMSUM(COMPLEX('Passive Radiator'!C$25-(2*PI()*B136)^2*'Passive Radiator'!C$40,0),IMPRODUCT(C136,COMPLEX('Passive Radiator'!C$26,0)),IMPRODUCT(COMPLEX('Passive Radiator'!C$41,0),E136)))))</f>
        <v>0.512190984074291+0.012121711196845i</v>
      </c>
      <c r="H136" s="44" t="str">
        <f>IMDIV(COMPLEX('Passive Radiator'!C$18,0),IMPRODUCT(D136,IMSUM(COMPLEX('Passive Radiator'!C$16-(2*PI()*B136)^2*'Passive Radiator'!C$15,0),IMPRODUCT(C136,IMSUM(COMPLEX('Passive Radiator'!C$17,0),IMDIV(COMPLEX('Passive Radiator'!C$18^2,0),D136))),IMPRODUCT(COMPLEX('Passive Radiator'!C$14*'Passive Radiator'!C$41/'Passive Radiator'!C$24,0),G136))))</f>
        <v>-0.0000175275081340357-7.40309366390775E-06i</v>
      </c>
      <c r="I136" s="39">
        <f t="shared" si="11"/>
        <v>-157.10226259058979</v>
      </c>
      <c r="J136" s="32" t="str">
        <f>IMPRODUCT(IMDIV(IMPRODUCT(COMPLEX(-'Passive Radiator'!C$41,0),F136),IMSUM(IMPRODUCT(COMPLEX('Passive Radiator'!C$41,0),E136),COMPLEX('Passive Radiator'!C$25-(2*PI()*B136)^2*'Passive Radiator'!C$40,0),IMPRODUCT(COMPLEX('Passive Radiator'!C$26,0),C136))),H136)</f>
        <v>-2.16203492588844E-07-9.79288245909029E-08i</v>
      </c>
      <c r="K136" s="39">
        <f t="shared" si="12"/>
        <v>-155.6319710348665</v>
      </c>
      <c r="L136" s="52" t="str">
        <f>IMSUM(IMPRODUCT(COMPLEX(-('Passive Radiator'!C$14/'Passive Radiator'!C$24),0),H136),IMDIV(IMPRODUCT(COMPLEX(-'Passive Radiator'!C$41,0),J136),IMSUM(COMPLEX('Passive Radiator'!C$41,0),IMPRODUCT(COMPLEX('Passive Radiator'!C$42,0),C136))),IMDIV(IMPRODUCT(COMPLEX('Passive Radiator'!C$42*'Passive Radiator'!C$14/'Passive Radiator'!C$24,0),C136,H136),IMSUM(COMPLEX('Passive Radiator'!C$41,0),IMPRODUCT(COMPLEX('Passive Radiator'!C$42,0),C136))))</f>
        <v>9.22640834219192E-08-2.04785563967402E-07i</v>
      </c>
      <c r="M136" s="40">
        <f t="shared" si="13"/>
        <v>-65.746531446845196</v>
      </c>
      <c r="N136" s="51" t="str">
        <f>IMPRODUCT(COMPLEX(('Passive Radiator'!C$10*'Passive Radiator'!C$14)/(2*PI()),0),C136,C136,H136)</f>
        <v>0.102754402768906+0.0434003774101778i</v>
      </c>
      <c r="O136" s="40">
        <f t="shared" si="14"/>
        <v>22.897737409410162</v>
      </c>
      <c r="P136" s="38" t="str">
        <f>IMPRODUCT(COMPLEX(('Passive Radiator'!C$10*'Passive Radiator'!C$24)/(2*PI()),0),C136,C136,J136)</f>
        <v>0.00253497081132468+0.00114820861103001i</v>
      </c>
      <c r="Q136" s="35">
        <f t="shared" si="15"/>
        <v>24.368028965133533</v>
      </c>
      <c r="R136" s="53" t="str">
        <f>IMPRODUCT(COMPLEX(('Passive Radiator'!C$10*'Passive Radiator'!C$24)/(2*PI()),0),C136,C136,L136)</f>
        <v>-0.00108178991748748+0.00240109639775918i</v>
      </c>
      <c r="S136" s="45">
        <f t="shared" si="16"/>
        <v>114.2534685531548</v>
      </c>
      <c r="T136" s="50">
        <f>IMABS(IMDIV(D136,IMSUB(COMPLEX(1,0),IMPRODUCT(COMPLEX('Passive Radiator'!C$18,0),IMPRODUCT(C136,H136)))))</f>
        <v>6.5024445136078279</v>
      </c>
      <c r="U136" s="33">
        <f>20*LOG10('Passive Radiator'!C$31*50000*IMABS(N136))</f>
        <v>104.75555689339791</v>
      </c>
      <c r="V136" s="34">
        <f>20*LOG10('Passive Radiator'!C$31*50000*IMABS(P136))</f>
        <v>72.696545389359926</v>
      </c>
      <c r="W136" s="34">
        <f>20*LOG10('Passive Radiator'!C$31*50000*IMABS(R136))</f>
        <v>72.217432599287974</v>
      </c>
      <c r="X136" s="40">
        <f>1000*'Passive Radiator'!C$31*IMABS(H136)</f>
        <v>0.58983097836164289</v>
      </c>
      <c r="Y136" s="40">
        <f>1000*'Passive Radiator'!C$31*IMABS(J136)</f>
        <v>7.3577835455066708E-3</v>
      </c>
      <c r="Z136" s="40">
        <f>'Passive Radiator'!C$31*IMABS(IMPRODUCT(C136,J136))</f>
        <v>8.5988390487755136E-3</v>
      </c>
      <c r="AA136" s="40">
        <f>1000*'Passive Radiator'!C$31*IMABS(L136)</f>
        <v>6.9629193988920719E-3</v>
      </c>
      <c r="AB136" s="53" t="str">
        <f t="shared" si="17"/>
        <v>0.104207583662743+0.046949682418967i</v>
      </c>
      <c r="AC136" s="40">
        <f>20*LOG10('Passive Radiator'!C$31*50000*IMABS(AB136))</f>
        <v>104.96722718953814</v>
      </c>
      <c r="AD136" s="40">
        <f t="shared" si="18"/>
        <v>177158.2409765264</v>
      </c>
      <c r="AE136" s="35">
        <f t="shared" si="19"/>
        <v>24.253468553160669</v>
      </c>
      <c r="AG136" s="77"/>
      <c r="AH136" s="2"/>
      <c r="AI136" s="2"/>
      <c r="AJ136" s="2"/>
      <c r="AK136" s="4"/>
      <c r="AL136" s="4"/>
      <c r="AM136" s="4"/>
      <c r="AN136" s="4"/>
      <c r="AO136" s="4"/>
      <c r="AP136" s="4"/>
      <c r="AQ136" s="5"/>
      <c r="AR136" s="5"/>
      <c r="AS136" s="4"/>
      <c r="AT136" s="11"/>
      <c r="AU136" s="11"/>
    </row>
    <row r="137" spans="2:47" x14ac:dyDescent="0.25">
      <c r="B137" s="37">
        <v>191</v>
      </c>
      <c r="C137" s="29" t="str">
        <f t="shared" ref="C137:C200" si="20">COMPLEX(0,2*PI()*B137)</f>
        <v>1200.0883936713i</v>
      </c>
      <c r="D137" s="30" t="str">
        <f>COMPLEX('Passive Radiator'!C$19,2*PI()*B137*'Passive Radiator'!C$20)</f>
        <v>6</v>
      </c>
      <c r="E137" s="31" t="str">
        <f>IMSUB(COMPLEX(1,0),IMDIV(COMPLEX('Passive Radiator'!C$41,0),IMSUM(COMPLEX('Passive Radiator'!C$41,0),IMPRODUCT(C137,COMPLEX('Passive Radiator'!C$42,0)))))</f>
        <v>0.999496776293019+0.0224270032077716i</v>
      </c>
      <c r="F137" s="31" t="str">
        <f>IMDIV(IMPRODUCT(C137,COMPLEX(('Passive Radiator'!C$42*'Passive Radiator'!C$14/'Passive Radiator'!C$24),0)),IMSUM(COMPLEX('Passive Radiator'!C$41,0),IMPRODUCT(C137,COMPLEX('Passive Radiator'!C$42,0))))</f>
        <v>0.499748388146511+0.0112135016038858i</v>
      </c>
      <c r="G137" s="42" t="str">
        <f>IMPRODUCT(F137,IMSUB(COMPLEX(1,0),IMDIV(IMPRODUCT(COMPLEX('Passive Radiator'!C$41,0),E137),IMSUM(COMPLEX('Passive Radiator'!C$25-(2*PI()*B137)^2*'Passive Radiator'!C$40,0),IMPRODUCT(C137,COMPLEX('Passive Radiator'!C$26,0)),IMPRODUCT(COMPLEX('Passive Radiator'!C$41,0),E137)))))</f>
        <v>0.511545863654584+0.0117730267253859i</v>
      </c>
      <c r="H137" s="44" t="str">
        <f>IMDIV(COMPLEX('Passive Radiator'!C$18,0),IMPRODUCT(D137,IMSUM(COMPLEX('Passive Radiator'!C$16-(2*PI()*B137)^2*'Passive Radiator'!C$15,0),IMPRODUCT(C137,IMSUM(COMPLEX('Passive Radiator'!C$17,0),IMDIV(COMPLEX('Passive Radiator'!C$18^2,0),D137))),IMPRODUCT(COMPLEX('Passive Radiator'!C$14*'Passive Radiator'!C$41/'Passive Radiator'!C$24,0),G137))))</f>
        <v>-0.0000167176298389715-0.0000068549673772166i</v>
      </c>
      <c r="I137" s="39">
        <f t="shared" ref="I137:I200" si="21">(180/PI())*IMARGUMENT(H137)</f>
        <v>-157.70420218878053</v>
      </c>
      <c r="J137" s="32" t="str">
        <f>IMPRODUCT(IMDIV(IMPRODUCT(COMPLEX(-'Passive Radiator'!C$41,0),F137),IMSUM(IMPRODUCT(COMPLEX('Passive Radiator'!C$41,0),E137),COMPLEX('Passive Radiator'!C$25-(2*PI()*B137)^2*'Passive Radiator'!C$40,0),IMPRODUCT(COMPLEX('Passive Radiator'!C$26,0),C137))),H137)</f>
        <v>-1.95414802728169E-07-8.58858950190209E-08i</v>
      </c>
      <c r="K137" s="39">
        <f t="shared" ref="K137:K200" si="22">(180/PI())*IMARGUMENT(J137)</f>
        <v>-156.27424351994432</v>
      </c>
      <c r="L137" s="52" t="str">
        <f>IMSUM(IMPRODUCT(COMPLEX(-('Passive Radiator'!C$14/'Passive Radiator'!C$24),0),H137),IMDIV(IMPRODUCT(COMPLEX(-'Passive Radiator'!C$41,0),J137),IMSUM(COMPLEX('Passive Radiator'!C$41,0),IMPRODUCT(COMPLEX('Passive Radiator'!C$42,0),C137))),IMDIV(IMPRODUCT(COMPLEX('Passive Radiator'!C$42*'Passive Radiator'!C$14/'Passive Radiator'!C$24,0),C137,H137),IMSUM(COMPLEX('Passive Radiator'!C$41,0),IMPRODUCT(COMPLEX('Passive Radiator'!C$42,0),C137))))</f>
        <v>8.30990421132532E-08-1.90077726554252E-07i</v>
      </c>
      <c r="M137" s="40">
        <f t="shared" ref="M137:M200" si="23">(180/PI())*IMARGUMENT(L137)</f>
        <v>-66.385795114531447</v>
      </c>
      <c r="N137" s="51" t="str">
        <f>IMPRODUCT(COMPLEX(('Passive Radiator'!C$10*'Passive Radiator'!C$14)/(2*PI()),0),C137,C137,H137)</f>
        <v>0.103346509487523+0.0423766381903427i</v>
      </c>
      <c r="O137" s="40">
        <f t="shared" ref="O137:O200" si="24">(180/PI())*IMARGUMENT(N137)</f>
        <v>22.295797811219352</v>
      </c>
      <c r="P137" s="38" t="str">
        <f>IMPRODUCT(COMPLEX(('Passive Radiator'!C$10*'Passive Radiator'!C$24)/(2*PI()),0),C137,C137,J137)</f>
        <v>0.00241606471236374+0.00106187390795509i</v>
      </c>
      <c r="Q137" s="35">
        <f t="shared" ref="Q137:Q200" si="25">(180/PI())*IMARGUMENT(P137)</f>
        <v>23.72575648005575</v>
      </c>
      <c r="R137" s="53" t="str">
        <f>IMPRODUCT(COMPLEX(('Passive Radiator'!C$10*'Passive Radiator'!C$24)/(2*PI()),0),C137,C137,L137)</f>
        <v>-0.00102741788481778+0.00235007830175934i</v>
      </c>
      <c r="S137" s="45">
        <f t="shared" ref="S137:S200" si="26">(180/PI())*IMARGUMENT(R137)</f>
        <v>113.61420488546854</v>
      </c>
      <c r="T137" s="50">
        <f>IMABS(IMDIV(D137,IMSUB(COMPLEX(1,0),IMPRODUCT(COMPLEX('Passive Radiator'!C$18,0),IMPRODUCT(C137,H137)))))</f>
        <v>6.4747028324929072</v>
      </c>
      <c r="U137" s="33">
        <f>20*LOG10('Passive Radiator'!C$31*50000*IMABS(N137))</f>
        <v>104.76748526198897</v>
      </c>
      <c r="V137" s="34">
        <f>20*LOG10('Passive Radiator'!C$31*50000*IMABS(P137))</f>
        <v>72.235810808121684</v>
      </c>
      <c r="W137" s="34">
        <f>20*LOG10('Passive Radiator'!C$31*50000*IMABS(R137))</f>
        <v>71.987873398632075</v>
      </c>
      <c r="X137" s="40">
        <f>1000*'Passive Radiator'!C$31*IMABS(H137)</f>
        <v>0.56012267039794661</v>
      </c>
      <c r="Y137" s="40">
        <f>1000*'Passive Radiator'!C$31*IMABS(J137)</f>
        <v>6.6171264259537689E-3</v>
      </c>
      <c r="Z137" s="40">
        <f>'Passive Radiator'!C$31*IMABS(IMPRODUCT(C137,J137))</f>
        <v>7.9411366232427644E-3</v>
      </c>
      <c r="AA137" s="40">
        <f>1000*'Passive Radiator'!C$31*IMABS(L137)</f>
        <v>6.4309119266102903E-3</v>
      </c>
      <c r="AB137" s="53" t="str">
        <f t="shared" ref="AB137:AB200" si="27">IMSUM(N137,P137,R137)</f>
        <v>0.104735156315069+0.0457885904000571i</v>
      </c>
      <c r="AC137" s="40">
        <f>20*LOG10('Passive Radiator'!C$31*50000*IMABS(AB137))</f>
        <v>104.96807644947847</v>
      </c>
      <c r="AD137" s="40">
        <f t="shared" ref="AD137:AD200" si="28">10^(AC137/20)</f>
        <v>177175.56341083467</v>
      </c>
      <c r="AE137" s="35">
        <f t="shared" ref="AE137:AE200" si="29">(180/PI())*IMARGUMENT(AB137)</f>
        <v>23.614204885474891</v>
      </c>
      <c r="AG137" s="77"/>
      <c r="AH137" s="2"/>
      <c r="AI137" s="2"/>
      <c r="AJ137" s="2"/>
      <c r="AK137" s="4"/>
      <c r="AL137" s="4"/>
      <c r="AM137" s="4"/>
      <c r="AN137" s="4"/>
      <c r="AO137" s="4"/>
      <c r="AP137" s="4"/>
      <c r="AQ137" s="5"/>
      <c r="AR137" s="5"/>
      <c r="AS137" s="4"/>
      <c r="AT137" s="11"/>
      <c r="AU137" s="11"/>
    </row>
    <row r="138" spans="2:47" x14ac:dyDescent="0.25">
      <c r="B138" s="37">
        <v>195</v>
      </c>
      <c r="C138" s="29" t="str">
        <f t="shared" si="20"/>
        <v>1225.22113490002i</v>
      </c>
      <c r="D138" s="30" t="str">
        <f>COMPLEX('Passive Radiator'!C$19,2*PI()*B138*'Passive Radiator'!C$20)</f>
        <v>6</v>
      </c>
      <c r="E138" s="31" t="str">
        <f>IMSUB(COMPLEX(1,0),IMDIV(COMPLEX('Passive Radiator'!C$41,0),IMSUM(COMPLEX('Passive Radiator'!C$41,0),IMPRODUCT(C138,COMPLEX('Passive Radiator'!C$42,0)))))</f>
        <v>0.9995171997586+0.0219674109837055i</v>
      </c>
      <c r="F138" s="31" t="str">
        <f>IMDIV(IMPRODUCT(C138,COMPLEX(('Passive Radiator'!C$42*'Passive Radiator'!C$14/'Passive Radiator'!C$24),0)),IMSUM(COMPLEX('Passive Radiator'!C$41,0),IMPRODUCT(C138,COMPLEX('Passive Radiator'!C$42,0))))</f>
        <v>0.499758599879301+0.0109837054918528i</v>
      </c>
      <c r="G138" s="42" t="str">
        <f>IMPRODUCT(F138,IMSUB(COMPLEX(1,0),IMDIV(IMPRODUCT(COMPLEX('Passive Radiator'!C$41,0),E138),IMSUM(COMPLEX('Passive Radiator'!C$25-(2*PI()*B138)^2*'Passive Radiator'!C$40,0),IMPRODUCT(C138,COMPLEX('Passive Radiator'!C$26,0)),IMPRODUCT(COMPLEX('Passive Radiator'!C$41,0),E138)))))</f>
        <v>0.51106619970977+0.0115087163535088i</v>
      </c>
      <c r="H138" s="44" t="str">
        <f>IMDIV(COMPLEX('Passive Radiator'!C$18,0),IMPRODUCT(D138,IMSUM(COMPLEX('Passive Radiator'!C$16-(2*PI()*B138)^2*'Passive Radiator'!C$15,0),IMPRODUCT(C138,IMSUM(COMPLEX('Passive Radiator'!C$17,0),IMDIV(COMPLEX('Passive Radiator'!C$18^2,0),D138))),IMPRODUCT(COMPLEX('Passive Radiator'!C$14*'Passive Radiator'!C$41/'Passive Radiator'!C$24,0),G138))))</f>
        <v>-0.0000161074604875125-6.45446472095403E-06i</v>
      </c>
      <c r="I138" s="39">
        <f t="shared" si="21"/>
        <v>-158.16339457329283</v>
      </c>
      <c r="J138" s="32" t="str">
        <f>IMPRODUCT(IMDIV(IMPRODUCT(COMPLEX(-'Passive Radiator'!C$41,0),F138),IMSUM(IMPRODUCT(COMPLEX('Passive Radiator'!C$41,0),E138),COMPLEX('Passive Radiator'!C$25-(2*PI()*B138)^2*'Passive Radiator'!C$40,0),IMPRODUCT(COMPLEX('Passive Radiator'!C$26,0),C138))),H138)</f>
        <v>-1.8053796758866E-07-7.75125672480536E-08i</v>
      </c>
      <c r="K138" s="39">
        <f t="shared" si="22"/>
        <v>-156.76411091910504</v>
      </c>
      <c r="L138" s="52" t="str">
        <f>IMSUM(IMPRODUCT(COMPLEX(-('Passive Radiator'!C$14/'Passive Radiator'!C$24),0),H138),IMDIV(IMPRODUCT(COMPLEX(-'Passive Radiator'!C$41,0),J138),IMSUM(COMPLEX('Passive Radiator'!C$41,0),IMPRODUCT(COMPLEX('Passive Radiator'!C$42,0),C138))),IMDIV(IMPRODUCT(COMPLEX('Passive Radiator'!C$42*'Passive Radiator'!C$14/'Passive Radiator'!C$24,0),C138,H138),IMSUM(COMPLEX('Passive Radiator'!C$41,0),IMPRODUCT(COMPLEX('Passive Radiator'!C$42,0),C138))))</f>
        <v>7.65721967038342E-08-1.79290022299814E-07i</v>
      </c>
      <c r="M138" s="40">
        <f t="shared" si="23"/>
        <v>-66.873367084259797</v>
      </c>
      <c r="N138" s="51" t="str">
        <f>IMPRODUCT(COMPLEX(('Passive Radiator'!C$10*'Passive Radiator'!C$14)/(2*PI()),0),C138,C138,H138)</f>
        <v>0.103788843092697+0.0415895123064118i</v>
      </c>
      <c r="O138" s="40">
        <f t="shared" si="24"/>
        <v>21.83660542670706</v>
      </c>
      <c r="P138" s="38" t="str">
        <f>IMPRODUCT(COMPLEX(('Passive Radiator'!C$10*'Passive Radiator'!C$24)/(2*PI()),0),C138,C138,J138)</f>
        <v>0.00232660223563615+0.000998908510259238i</v>
      </c>
      <c r="Q138" s="35">
        <f t="shared" si="25"/>
        <v>23.235889080894967</v>
      </c>
      <c r="R138" s="53" t="str">
        <f>IMPRODUCT(COMPLEX(('Passive Radiator'!C$10*'Passive Radiator'!C$24)/(2*PI()),0),C138,C138,L138)</f>
        <v>-0.000986789905847493+0.00231051989939541i</v>
      </c>
      <c r="S138" s="45">
        <f t="shared" si="26"/>
        <v>113.12663291574017</v>
      </c>
      <c r="T138" s="50">
        <f>IMABS(IMDIV(D138,IMSUB(COMPLEX(1,0),IMPRODUCT(COMPLEX('Passive Radiator'!C$18,0),IMPRODUCT(C138,H138)))))</f>
        <v>6.4541627331266955</v>
      </c>
      <c r="U138" s="33">
        <f>20*LOG10('Passive Radiator'!C$31*50000*IMABS(N138))</f>
        <v>104.77636342203189</v>
      </c>
      <c r="V138" s="34">
        <f>20*LOG10('Passive Radiator'!C$31*50000*IMABS(P138))</f>
        <v>71.875821398278717</v>
      </c>
      <c r="W138" s="34">
        <f>20*LOG10('Passive Radiator'!C$31*50000*IMABS(R138))</f>
        <v>71.808480361934684</v>
      </c>
      <c r="X138" s="40">
        <f>1000*'Passive Radiator'!C$31*IMABS(H138)</f>
        <v>0.53792852002972924</v>
      </c>
      <c r="Y138" s="40">
        <f>1000*'Passive Radiator'!C$31*IMABS(J138)</f>
        <v>6.0907037151180969E-3</v>
      </c>
      <c r="Z138" s="40">
        <f>'Passive Radiator'!C$31*IMABS(IMPRODUCT(C138,J138))</f>
        <v>7.4624589181767637E-3</v>
      </c>
      <c r="AA138" s="40">
        <f>1000*'Passive Radiator'!C$31*IMABS(L138)</f>
        <v>6.0436655335607426E-3</v>
      </c>
      <c r="AB138" s="53" t="str">
        <f t="shared" si="27"/>
        <v>0.105128655422486+0.0448989407160664i</v>
      </c>
      <c r="AC138" s="40">
        <f>20*LOG10('Passive Radiator'!C$31*50000*IMABS(AB138))</f>
        <v>104.96870829507672</v>
      </c>
      <c r="AD138" s="40">
        <f t="shared" si="28"/>
        <v>177188.45232335571</v>
      </c>
      <c r="AE138" s="35">
        <f t="shared" si="29"/>
        <v>23.12663291574372</v>
      </c>
      <c r="AG138" s="77"/>
      <c r="AH138" s="2"/>
      <c r="AI138" s="2"/>
      <c r="AJ138" s="2"/>
      <c r="AK138" s="4"/>
      <c r="AL138" s="4"/>
      <c r="AM138" s="4"/>
      <c r="AN138" s="4"/>
      <c r="AO138" s="4"/>
      <c r="AP138" s="4"/>
      <c r="AQ138" s="5"/>
      <c r="AR138" s="5"/>
      <c r="AS138" s="4"/>
      <c r="AT138" s="11"/>
      <c r="AU138" s="11"/>
    </row>
    <row r="139" spans="2:47" x14ac:dyDescent="0.25">
      <c r="B139" s="37">
        <v>200</v>
      </c>
      <c r="C139" s="29" t="str">
        <f t="shared" si="20"/>
        <v>1256.63706143592i</v>
      </c>
      <c r="D139" s="30" t="str">
        <f>COMPLEX('Passive Radiator'!C$19,2*PI()*B139*'Passive Radiator'!C$20)</f>
        <v>6</v>
      </c>
      <c r="E139" s="31" t="str">
        <f>IMSUB(COMPLEX(1,0),IMDIV(COMPLEX('Passive Radiator'!C$41,0),IMSUM(COMPLEX('Passive Radiator'!C$41,0),IMPRODUCT(C139,COMPLEX('Passive Radiator'!C$42,0)))))</f>
        <v>0.999541027079402+0.0214187362945586i</v>
      </c>
      <c r="F139" s="31" t="str">
        <f>IMDIV(IMPRODUCT(C139,COMPLEX(('Passive Radiator'!C$42*'Passive Radiator'!C$14/'Passive Radiator'!C$24),0)),IMSUM(COMPLEX('Passive Radiator'!C$41,0),IMPRODUCT(C139,COMPLEX('Passive Radiator'!C$42,0))))</f>
        <v>0.499770513539703+0.0107093681472793i</v>
      </c>
      <c r="G139" s="42" t="str">
        <f>IMPRODUCT(F139,IMSUB(COMPLEX(1,0),IMDIV(IMPRODUCT(COMPLEX('Passive Radiator'!C$41,0),E139),IMSUM(COMPLEX('Passive Radiator'!C$25-(2*PI()*B139)^2*'Passive Radiator'!C$40,0),IMPRODUCT(C139,COMPLEX('Passive Radiator'!C$26,0)),IMPRODUCT(COMPLEX('Passive Radiator'!C$41,0),E139)))))</f>
        <v>0.510507802925925+0.0111951347242994i</v>
      </c>
      <c r="H139" s="44" t="str">
        <f>IMDIV(COMPLEX('Passive Radiator'!C$18,0),IMPRODUCT(D139,IMSUM(COMPLEX('Passive Radiator'!C$16-(2*PI()*B139)^2*'Passive Radiator'!C$15,0),IMPRODUCT(C139,IMSUM(COMPLEX('Passive Radiator'!C$17,0),IMDIV(COMPLEX('Passive Radiator'!C$18^2,0),D139))),IMPRODUCT(COMPLEX('Passive Radiator'!C$14*'Passive Radiator'!C$41/'Passive Radiator'!C$24,0),G139))))</f>
        <v>-0.0000153884570633256-0.0000059961795048302i</v>
      </c>
      <c r="I139" s="39">
        <f t="shared" si="21"/>
        <v>-158.71140724789015</v>
      </c>
      <c r="J139" s="32" t="str">
        <f>IMPRODUCT(IMDIV(IMPRODUCT(COMPLEX(-'Passive Radiator'!C$41,0),F139),IMSUM(IMPRODUCT(COMPLEX('Passive Radiator'!C$41,0),E139),COMPLEX('Passive Radiator'!C$25-(2*PI()*B139)^2*'Passive Radiator'!C$40,0),IMPRODUCT(COMPLEX('Passive Radiator'!C$26,0),C139))),H139)</f>
        <v>-1.63857385517428E-07-6.83796789590097E-08i</v>
      </c>
      <c r="K139" s="39">
        <f t="shared" si="22"/>
        <v>-157.34862939979419</v>
      </c>
      <c r="L139" s="52" t="str">
        <f>IMSUM(IMPRODUCT(COMPLEX(-('Passive Radiator'!C$14/'Passive Radiator'!C$24),0),H139),IMDIV(IMPRODUCT(COMPLEX(-'Passive Radiator'!C$41,0),J139),IMSUM(COMPLEX('Passive Radiator'!C$41,0),IMPRODUCT(COMPLEX('Passive Radiator'!C$42,0),C139))),IMDIV(IMPRODUCT(COMPLEX('Passive Radiator'!C$42*'Passive Radiator'!C$14/'Passive Radiator'!C$24,0),C139,H139),IMSUM(COMPLEX('Passive Radiator'!C$41,0),IMPRODUCT(COMPLEX('Passive Radiator'!C$42,0),C139))))</f>
        <v>6.9286548749632E-08-1.66902843609242E-07i</v>
      </c>
      <c r="M139" s="40">
        <f t="shared" si="23"/>
        <v>-67.455145981932475</v>
      </c>
      <c r="N139" s="51" t="str">
        <f>IMPRODUCT(COMPLEX(('Passive Radiator'!C$10*'Passive Radiator'!C$14)/(2*PI()),0),C139,C139,H139)</f>
        <v>0.104306036256866+0.0406433025910093i</v>
      </c>
      <c r="O139" s="40">
        <f t="shared" si="24"/>
        <v>21.288592752109871</v>
      </c>
      <c r="P139" s="38" t="str">
        <f>IMPRODUCT(COMPLEX(('Passive Radiator'!C$10*'Passive Radiator'!C$24)/(2*PI()),0),C139,C139,J139)</f>
        <v>0.00222131618841357+0.000926982249536842i</v>
      </c>
      <c r="Q139" s="35">
        <f t="shared" si="25"/>
        <v>22.651370600205816</v>
      </c>
      <c r="R139" s="53" t="str">
        <f>IMPRODUCT(COMPLEX(('Passive Radiator'!C$10*'Passive Radiator'!C$24)/(2*PI()),0),C139,C139,L139)</f>
        <v>-0.000939276138764547+0.00226260163513981i</v>
      </c>
      <c r="S139" s="45">
        <f t="shared" si="26"/>
        <v>112.54485401806758</v>
      </c>
      <c r="T139" s="50">
        <f>IMABS(IMDIV(D139,IMSUB(COMPLEX(1,0),IMPRODUCT(COMPLEX('Passive Radiator'!C$18,0),IMPRODUCT(C139,H139)))))</f>
        <v>6.4303436436399322</v>
      </c>
      <c r="U139" s="33">
        <f>20*LOG10('Passive Radiator'!C$31*50000*IMABS(N139))</f>
        <v>104.78670864596707</v>
      </c>
      <c r="V139" s="34">
        <f>20*LOG10('Passive Radiator'!C$31*50000*IMABS(P139))</f>
        <v>71.436075335507297</v>
      </c>
      <c r="W139" s="34">
        <f>20*LOG10('Passive Radiator'!C$31*50000*IMABS(R139))</f>
        <v>71.589308646035505</v>
      </c>
      <c r="X139" s="40">
        <f>1000*'Passive Radiator'!C$31*IMABS(H139)</f>
        <v>0.51197772123955421</v>
      </c>
      <c r="Y139" s="40">
        <f>1000*'Passive Radiator'!C$31*IMABS(J139)</f>
        <v>5.5041391129859382E-3</v>
      </c>
      <c r="Z139" s="40">
        <f>'Passive Radiator'!C$31*IMABS(IMPRODUCT(C139,J139))</f>
        <v>6.9167052006771507E-3</v>
      </c>
      <c r="AA139" s="40">
        <f>1000*'Passive Radiator'!C$31*IMABS(L139)</f>
        <v>5.6021027146803785E-3</v>
      </c>
      <c r="AB139" s="53" t="str">
        <f t="shared" si="27"/>
        <v>0.105588076306515+0.043832886475686i</v>
      </c>
      <c r="AC139" s="40">
        <f>20*LOG10('Passive Radiator'!C$31*50000*IMABS(AB139))</f>
        <v>104.96944426520656</v>
      </c>
      <c r="AD139" s="40">
        <f t="shared" si="28"/>
        <v>177203.46643688786</v>
      </c>
      <c r="AE139" s="35">
        <f t="shared" si="29"/>
        <v>22.544854018072702</v>
      </c>
      <c r="AG139" s="77"/>
      <c r="AH139" s="2"/>
      <c r="AI139" s="2"/>
      <c r="AJ139" s="2"/>
      <c r="AK139" s="4"/>
      <c r="AL139" s="4"/>
      <c r="AM139" s="4"/>
      <c r="AN139" s="4"/>
      <c r="AO139" s="4"/>
      <c r="AP139" s="4"/>
      <c r="AQ139" s="5"/>
      <c r="AR139" s="5"/>
      <c r="AS139" s="4"/>
      <c r="AT139" s="11"/>
      <c r="AU139" s="11"/>
    </row>
    <row r="140" spans="2:47" x14ac:dyDescent="0.25">
      <c r="B140" s="37">
        <v>204</v>
      </c>
      <c r="C140" s="29" t="str">
        <f t="shared" si="20"/>
        <v>1281.76980266464i</v>
      </c>
      <c r="D140" s="30" t="str">
        <f>COMPLEX('Passive Radiator'!C$19,2*PI()*B140*'Passive Radiator'!C$20)</f>
        <v>6</v>
      </c>
      <c r="E140" s="31" t="str">
        <f>IMSUB(COMPLEX(1,0),IMDIV(COMPLEX('Passive Radiator'!C$41,0),IMSUM(COMPLEX('Passive Radiator'!C$41,0),IMPRODUCT(C140,COMPLEX('Passive Radiator'!C$42,0)))))</f>
        <v>0.999558841694754+0.0209991353297216i</v>
      </c>
      <c r="F140" s="31" t="str">
        <f>IMDIV(IMPRODUCT(C140,COMPLEX(('Passive Radiator'!C$42*'Passive Radiator'!C$14/'Passive Radiator'!C$24),0)),IMSUM(COMPLEX('Passive Radiator'!C$41,0),IMPRODUCT(C140,COMPLEX('Passive Radiator'!C$42,0))))</f>
        <v>0.499779420847378+0.0104995676648608i</v>
      </c>
      <c r="G140" s="42" t="str">
        <f>IMPRODUCT(F140,IMSUB(COMPLEX(1,0),IMDIV(IMPRODUCT(COMPLEX('Passive Radiator'!C$41,0),E140),IMSUM(COMPLEX('Passive Radiator'!C$25-(2*PI()*B140)^2*'Passive Radiator'!C$40,0),IMPRODUCT(C140,COMPLEX('Passive Radiator'!C$26,0)),IMPRODUCT(COMPLEX('Passive Radiator'!C$41,0),E140)))))</f>
        <v>0.510091163484415+0.0109567229030893i</v>
      </c>
      <c r="H140" s="44" t="str">
        <f>IMDIV(COMPLEX('Passive Radiator'!C$18,0),IMPRODUCT(D140,IMSUM(COMPLEX('Passive Radiator'!C$16-(2*PI()*B140)^2*'Passive Radiator'!C$15,0),IMPRODUCT(C140,IMSUM(COMPLEX('Passive Radiator'!C$17,0),IMDIV(COMPLEX('Passive Radiator'!C$18^2,0),D140))),IMPRODUCT(COMPLEX('Passive Radiator'!C$14*'Passive Radiator'!C$41/'Passive Radiator'!C$24,0),G140))))</f>
        <v>-0.0000148458507888677-0.0000056600646115448i</v>
      </c>
      <c r="I140" s="39">
        <f t="shared" si="21"/>
        <v>-159.13036916481764</v>
      </c>
      <c r="J140" s="32" t="str">
        <f>IMPRODUCT(IMDIV(IMPRODUCT(COMPLEX(-'Passive Radiator'!C$41,0),F140),IMSUM(IMPRODUCT(COMPLEX('Passive Radiator'!C$41,0),E140),COMPLEX('Passive Radiator'!C$25-(2*PI()*B140)^2*'Passive Radiator'!C$40,0),IMPRODUCT(COMPLEX('Passive Radiator'!C$26,0),C140))),H140)</f>
        <v>-1.51867803621264E-07-6.19902429874108E-08i</v>
      </c>
      <c r="K140" s="39">
        <f t="shared" si="22"/>
        <v>-157.79542698254608</v>
      </c>
      <c r="L140" s="52" t="str">
        <f>IMSUM(IMPRODUCT(COMPLEX(-('Passive Radiator'!C$14/'Passive Radiator'!C$24),0),H140),IMDIV(IMPRODUCT(COMPLEX(-'Passive Radiator'!C$41,0),J140),IMSUM(COMPLEX('Passive Radiator'!C$41,0),IMPRODUCT(COMPLEX('Passive Radiator'!C$42,0),C140))),IMDIV(IMPRODUCT(COMPLEX('Passive Radiator'!C$42*'Passive Radiator'!C$14/'Passive Radiator'!C$24,0),C140,H140),IMSUM(COMPLEX('Passive Radiator'!C$41,0),IMPRODUCT(COMPLEX('Passive Radiator'!C$42,0),C140))))</f>
        <v>6.40716558078426E-08-1.57788267694273E-07i</v>
      </c>
      <c r="M140" s="40">
        <f t="shared" si="23"/>
        <v>-67.899849010218674</v>
      </c>
      <c r="N140" s="51" t="str">
        <f>IMPRODUCT(COMPLEX(('Passive Radiator'!C$10*'Passive Radiator'!C$14)/(2*PI()),0),C140,C140,H140)</f>
        <v>0.10469351948568+0.0399149966631296i</v>
      </c>
      <c r="O140" s="40">
        <f t="shared" si="24"/>
        <v>20.869630835182409</v>
      </c>
      <c r="P140" s="38" t="str">
        <f>IMPRODUCT(COMPLEX(('Passive Radiator'!C$10*'Passive Radiator'!C$24)/(2*PI()),0),C140,C140,J140)</f>
        <v>0.00214195536298838+0.000874315228466543i</v>
      </c>
      <c r="Q140" s="35">
        <f t="shared" si="25"/>
        <v>22.204573017453939</v>
      </c>
      <c r="R140" s="53" t="str">
        <f>IMPRODUCT(COMPLEX(('Passive Radiator'!C$10*'Passive Radiator'!C$24)/(2*PI()),0),C140,C140,L140)</f>
        <v>-0.000903671637442043+0.00222545805065605i</v>
      </c>
      <c r="S140" s="45">
        <f t="shared" si="26"/>
        <v>112.10015098978135</v>
      </c>
      <c r="T140" s="50">
        <f>IMABS(IMDIV(D140,IMSUB(COMPLEX(1,0),IMPRODUCT(COMPLEX('Passive Radiator'!C$18,0),IMPRODUCT(C140,H140)))))</f>
        <v>6.4126359018447756</v>
      </c>
      <c r="U140" s="33">
        <f>20*LOG10('Passive Radiator'!C$31*50000*IMABS(N140))</f>
        <v>104.79443444343401</v>
      </c>
      <c r="V140" s="34">
        <f>20*LOG10('Passive Radiator'!C$31*50000*IMABS(P140))</f>
        <v>71.092119499111305</v>
      </c>
      <c r="W140" s="34">
        <f>20*LOG10('Passive Radiator'!C$31*50000*IMABS(R140))</f>
        <v>71.41785462307314</v>
      </c>
      <c r="X140" s="40">
        <f>1000*'Passive Radiator'!C$31*IMABS(H140)</f>
        <v>0.4925349002732195</v>
      </c>
      <c r="Y140" s="40">
        <f>1000*'Passive Radiator'!C$31*IMABS(J140)</f>
        <v>5.0850036206763934E-3</v>
      </c>
      <c r="Z140" s="40">
        <f>'Passive Radiator'!C$31*IMABS(IMPRODUCT(C140,J140))</f>
        <v>6.517804087423364E-3</v>
      </c>
      <c r="AA140" s="40">
        <f>1000*'Passive Radiator'!C$31*IMABS(L140)</f>
        <v>5.279320433012321E-3</v>
      </c>
      <c r="AB140" s="53" t="str">
        <f t="shared" si="27"/>
        <v>0.105931803211226+0.0430147699422522i</v>
      </c>
      <c r="AC140" s="40">
        <f>20*LOG10('Passive Radiator'!C$31*50000*IMABS(AB140))</f>
        <v>104.96999367748317</v>
      </c>
      <c r="AD140" s="40">
        <f t="shared" si="28"/>
        <v>177214.67551772427</v>
      </c>
      <c r="AE140" s="35">
        <f t="shared" si="29"/>
        <v>22.100150989786822</v>
      </c>
      <c r="AG140" s="77"/>
      <c r="AH140" s="2"/>
      <c r="AI140" s="2"/>
      <c r="AJ140" s="2"/>
      <c r="AK140" s="4"/>
      <c r="AL140" s="4"/>
      <c r="AM140" s="4"/>
      <c r="AN140" s="4"/>
      <c r="AO140" s="4"/>
      <c r="AP140" s="4"/>
      <c r="AQ140" s="5"/>
      <c r="AR140" s="5"/>
      <c r="AS140" s="4"/>
      <c r="AT140" s="11"/>
      <c r="AU140" s="11"/>
    </row>
    <row r="141" spans="2:47" x14ac:dyDescent="0.25">
      <c r="B141" s="37">
        <v>209</v>
      </c>
      <c r="C141" s="29" t="str">
        <f t="shared" si="20"/>
        <v>1313.18572920053i</v>
      </c>
      <c r="D141" s="30" t="str">
        <f>COMPLEX('Passive Radiator'!C$19,2*PI()*B141*'Passive Radiator'!C$20)</f>
        <v>6</v>
      </c>
      <c r="E141" s="31" t="str">
        <f>IMSUB(COMPLEX(1,0),IMDIV(COMPLEX('Passive Radiator'!C$41,0),IMSUM(COMPLEX('Passive Radiator'!C$41,0),IMPRODUCT(C141,COMPLEX('Passive Radiator'!C$42,0)))))</f>
        <v>0.999579688493132+0.0204971911516022i</v>
      </c>
      <c r="F141" s="31" t="str">
        <f>IMDIV(IMPRODUCT(C141,COMPLEX(('Passive Radiator'!C$42*'Passive Radiator'!C$14/'Passive Radiator'!C$24),0)),IMSUM(COMPLEX('Passive Radiator'!C$41,0),IMPRODUCT(C141,COMPLEX('Passive Radiator'!C$42,0))))</f>
        <v>0.499789844246567+0.0102485955758011i</v>
      </c>
      <c r="G141" s="42" t="str">
        <f>IMPRODUCT(F141,IMSUB(COMPLEX(1,0),IMDIV(IMPRODUCT(COMPLEX('Passive Radiator'!C$41,0),E141),IMSUM(COMPLEX('Passive Radiator'!C$25-(2*PI()*B141)^2*'Passive Radiator'!C$40,0),IMPRODUCT(C141,COMPLEX('Passive Radiator'!C$26,0)),IMPRODUCT(COMPLEX('Passive Radiator'!C$41,0),E141)))))</f>
        <v>0.509604528171963+0.0106730751397746i</v>
      </c>
      <c r="H141" s="44" t="str">
        <f>IMDIV(COMPLEX('Passive Radiator'!C$18,0),IMPRODUCT(D141,IMSUM(COMPLEX('Passive Radiator'!C$16-(2*PI()*B141)^2*'Passive Radiator'!C$15,0),IMPRODUCT(C141,IMSUM(COMPLEX('Passive Radiator'!C$17,0),IMDIV(COMPLEX('Passive Radiator'!C$18^2,0),D141))),IMPRODUCT(COMPLEX('Passive Radiator'!C$14*'Passive Radiator'!C$41/'Passive Radiator'!C$24,0),G141))))</f>
        <v>-0.0000142053962175481-5.27407924029502E-06i</v>
      </c>
      <c r="I141" s="39">
        <f t="shared" si="21"/>
        <v>-159.63140108235567</v>
      </c>
      <c r="J141" s="32" t="str">
        <f>IMPRODUCT(IMDIV(IMPRODUCT(COMPLEX(-'Passive Radiator'!C$41,0),F141),IMSUM(IMPRODUCT(COMPLEX('Passive Radiator'!C$41,0),E141),COMPLEX('Passive Radiator'!C$25-(2*PI()*B141)^2*'Passive Radiator'!C$40,0),IMPRODUCT(COMPLEX('Passive Radiator'!C$26,0),C141))),H141)</f>
        <v>-1.38367833915192E-07-5.49802780359912E-08i</v>
      </c>
      <c r="K141" s="39">
        <f t="shared" si="22"/>
        <v>-158.32966586965077</v>
      </c>
      <c r="L141" s="52" t="str">
        <f>IMSUM(IMPRODUCT(COMPLEX(-('Passive Radiator'!C$14/'Passive Radiator'!C$24),0),H141),IMDIV(IMPRODUCT(COMPLEX(-'Passive Radiator'!C$41,0),J141),IMSUM(COMPLEX('Passive Radiator'!C$41,0),IMPRODUCT(COMPLEX('Passive Radiator'!C$42,0),C141))),IMDIV(IMPRODUCT(COMPLEX('Passive Radiator'!C$42*'Passive Radiator'!C$14/'Passive Radiator'!C$24,0),C141,H141),IMSUM(COMPLEX('Passive Radiator'!C$41,0),IMPRODUCT(COMPLEX('Passive Radiator'!C$42,0),C141))))</f>
        <v>5.82223497746669E-08-1.47290025828743E-07i</v>
      </c>
      <c r="M141" s="40">
        <f t="shared" si="23"/>
        <v>-68.431582917353182</v>
      </c>
      <c r="N141" s="51" t="str">
        <f>IMPRODUCT(COMPLEX(('Passive Radiator'!C$10*'Passive Radiator'!C$14)/(2*PI()),0),C141,C141,H141)</f>
        <v>0.105147825910958+0.0390385426288981i</v>
      </c>
      <c r="O141" s="40">
        <f t="shared" si="24"/>
        <v>20.368598917644363</v>
      </c>
      <c r="P141" s="38" t="str">
        <f>IMPRODUCT(COMPLEX(('Passive Radiator'!C$10*'Passive Radiator'!C$24)/(2*PI()),0),C141,C141,J141)</f>
        <v>0.00204838734370793+0.000813924034913306i</v>
      </c>
      <c r="Q141" s="35">
        <f t="shared" si="25"/>
        <v>21.670334130349193</v>
      </c>
      <c r="R141" s="53" t="str">
        <f>IMPRODUCT(COMPLEX(('Passive Radiator'!C$10*'Passive Radiator'!C$24)/(2*PI()),0),C141,C141,L141)</f>
        <v>-0.000861919428994324+0.00218047082349307i</v>
      </c>
      <c r="S141" s="45">
        <f t="shared" si="26"/>
        <v>111.5684170826468</v>
      </c>
      <c r="T141" s="50">
        <f>IMABS(IMDIV(D141,IMSUB(COMPLEX(1,0),IMPRODUCT(COMPLEX('Passive Radiator'!C$18,0),IMPRODUCT(C141,H141)))))</f>
        <v>6.3920227182141875</v>
      </c>
      <c r="U141" s="33">
        <f>20*LOG10('Passive Radiator'!C$31*50000*IMABS(N141))</f>
        <v>104.80346561197106</v>
      </c>
      <c r="V141" s="34">
        <f>20*LOG10('Passive Radiator'!C$31*50000*IMABS(P141))</f>
        <v>70.671533609718949</v>
      </c>
      <c r="W141" s="34">
        <f>20*LOG10('Passive Radiator'!C$31*50000*IMABS(R141))</f>
        <v>71.208174254561186</v>
      </c>
      <c r="X141" s="40">
        <f>1000*'Passive Radiator'!C$31*IMABS(H141)</f>
        <v>0.46973868797742596</v>
      </c>
      <c r="Y141" s="40">
        <f>1000*'Passive Radiator'!C$31*IMABS(J141)</f>
        <v>4.6156166853759074E-3</v>
      </c>
      <c r="Z141" s="40">
        <f>'Passive Radiator'!C$31*IMABS(IMPRODUCT(C141,J141))</f>
        <v>6.0611619626954865E-3</v>
      </c>
      <c r="AA141" s="40">
        <f>1000*'Passive Radiator'!C$31*IMABS(L141)</f>
        <v>4.9097769976609662E-3</v>
      </c>
      <c r="AB141" s="53" t="str">
        <f t="shared" si="27"/>
        <v>0.106334293825672+0.0420329374873045i</v>
      </c>
      <c r="AC141" s="40">
        <f>20*LOG10('Passive Radiator'!C$31*50000*IMABS(AB141))</f>
        <v>104.97063568267407</v>
      </c>
      <c r="AD141" s="40">
        <f t="shared" si="28"/>
        <v>177227.77457275559</v>
      </c>
      <c r="AE141" s="35">
        <f t="shared" si="29"/>
        <v>21.568417082654875</v>
      </c>
      <c r="AG141" s="77"/>
      <c r="AH141" s="2"/>
      <c r="AI141" s="2"/>
      <c r="AJ141" s="2"/>
      <c r="AK141" s="4"/>
      <c r="AL141" s="4"/>
      <c r="AM141" s="4"/>
      <c r="AN141" s="4"/>
      <c r="AO141" s="4"/>
      <c r="AP141" s="4"/>
      <c r="AQ141" s="5"/>
      <c r="AR141" s="5"/>
      <c r="AS141" s="4"/>
      <c r="AT141" s="11"/>
      <c r="AU141" s="11"/>
    </row>
    <row r="142" spans="2:47" x14ac:dyDescent="0.25">
      <c r="B142" s="37">
        <v>214</v>
      </c>
      <c r="C142" s="29" t="str">
        <f t="shared" si="20"/>
        <v>1344.60165573643i</v>
      </c>
      <c r="D142" s="30" t="str">
        <f>COMPLEX('Passive Radiator'!C$19,2*PI()*B142*'Passive Radiator'!C$20)</f>
        <v>6</v>
      </c>
      <c r="E142" s="31" t="str">
        <f>IMSUB(COMPLEX(1,0),IMDIV(COMPLEX('Passive Radiator'!C$41,0),IMSUM(COMPLEX('Passive Radiator'!C$41,0),IMPRODUCT(C142,COMPLEX('Passive Radiator'!C$42,0)))))</f>
        <v>0.999599091987898+0.020018673404297i</v>
      </c>
      <c r="F142" s="31" t="str">
        <f>IMDIV(IMPRODUCT(C142,COMPLEX(('Passive Radiator'!C$42*'Passive Radiator'!C$14/'Passive Radiator'!C$24),0)),IMSUM(COMPLEX('Passive Radiator'!C$41,0),IMPRODUCT(C142,COMPLEX('Passive Radiator'!C$42,0))))</f>
        <v>0.49979954599395+0.0100093367021485i</v>
      </c>
      <c r="G142" s="42" t="str">
        <f>IMPRODUCT(F142,IMSUB(COMPLEX(1,0),IMDIV(IMPRODUCT(COMPLEX('Passive Radiator'!C$41,0),E142),IMSUM(COMPLEX('Passive Radiator'!C$25-(2*PI()*B142)^2*'Passive Radiator'!C$40,0),IMPRODUCT(C142,COMPLEX('Passive Radiator'!C$26,0)),IMPRODUCT(COMPLEX('Passive Radiator'!C$41,0),E142)))))</f>
        <v>0.509152472873647+0.0104041957469145i</v>
      </c>
      <c r="H142" s="44" t="str">
        <f>IMDIV(COMPLEX('Passive Radiator'!C$18,0),IMPRODUCT(D142,IMSUM(COMPLEX('Passive Radiator'!C$16-(2*PI()*B142)^2*'Passive Radiator'!C$15,0),IMPRODUCT(C142,IMSUM(COMPLEX('Passive Radiator'!C$17,0),IMDIV(COMPLEX('Passive Radiator'!C$18^2,0),D142))),IMPRODUCT(COMPLEX('Passive Radiator'!C$14*'Passive Radiator'!C$41/'Passive Radiator'!C$24,0),G142))))</f>
        <v>-0.0000136039449374186-4.92216872100785E-06i</v>
      </c>
      <c r="I142" s="39">
        <f t="shared" si="21"/>
        <v>-160.10890247459793</v>
      </c>
      <c r="J142" s="32" t="str">
        <f>IMPRODUCT(IMDIV(IMPRODUCT(COMPLEX(-'Passive Radiator'!C$41,0),F142),IMSUM(IMPRODUCT(COMPLEX('Passive Radiator'!C$41,0),E142),COMPLEX('Passive Radiator'!C$25-(2*PI()*B142)^2*'Passive Radiator'!C$40,0),IMPRODUCT(COMPLEX('Passive Radiator'!C$26,0),C142))),H142)</f>
        <v>-1.26322678651512E-07-4.8899116440244E-08i</v>
      </c>
      <c r="K142" s="39">
        <f t="shared" si="22"/>
        <v>-158.83873425572554</v>
      </c>
      <c r="L142" s="52" t="str">
        <f>IMSUM(IMPRODUCT(COMPLEX(-('Passive Radiator'!C$14/'Passive Radiator'!C$24),0),H142),IMDIV(IMPRODUCT(COMPLEX(-'Passive Radiator'!C$41,0),J142),IMSUM(COMPLEX('Passive Radiator'!C$41,0),IMPRODUCT(COMPLEX('Passive Radiator'!C$42,0),C142))),IMDIV(IMPRODUCT(COMPLEX('Passive Radiator'!C$42*'Passive Radiator'!C$14/'Passive Radiator'!C$24,0),C142,H142),IMSUM(COMPLEX('Passive Radiator'!C$41,0),IMPRODUCT(COMPLEX('Passive Radiator'!C$42,0),C142))))</f>
        <v>5.30241485098978E-08-1.37689005317455E-07i</v>
      </c>
      <c r="M142" s="40">
        <f t="shared" si="23"/>
        <v>-68.93826384250562</v>
      </c>
      <c r="N142" s="51" t="str">
        <f>IMPRODUCT(COMPLEX(('Passive Radiator'!C$10*'Passive Radiator'!C$14)/(2*PI()),0),C142,C142,H142)</f>
        <v>0.105571522736064+0.0381978058152319i</v>
      </c>
      <c r="O142" s="40">
        <f t="shared" si="24"/>
        <v>19.89109752540206</v>
      </c>
      <c r="P142" s="38" t="str">
        <f>IMPRODUCT(COMPLEX(('Passive Radiator'!C$10*'Passive Radiator'!C$24)/(2*PI()),0),C142,C142,J142)</f>
        <v>0.00196061915902891+0.00075894958510825i</v>
      </c>
      <c r="Q142" s="35">
        <f t="shared" si="25"/>
        <v>21.161265744274417</v>
      </c>
      <c r="R142" s="53" t="str">
        <f>IMPRODUCT(COMPLEX(('Passive Radiator'!C$10*'Passive Radiator'!C$24)/(2*PI()),0),C142,C142,L142)</f>
        <v>-0.000822973060494513+0.00213703275369711i</v>
      </c>
      <c r="S142" s="45">
        <f t="shared" si="26"/>
        <v>111.06173615749435</v>
      </c>
      <c r="T142" s="50">
        <f>IMABS(IMDIV(D142,IMSUB(COMPLEX(1,0),IMPRODUCT(COMPLEX('Passive Radiator'!C$18,0),IMPRODUCT(C142,H142)))))</f>
        <v>6.3729410708332512</v>
      </c>
      <c r="U142" s="33">
        <f>20*LOG10('Passive Radiator'!C$31*50000*IMABS(N142))</f>
        <v>104.81186220519709</v>
      </c>
      <c r="V142" s="34">
        <f>20*LOG10('Passive Radiator'!C$31*50000*IMABS(P142))</f>
        <v>70.260888059111139</v>
      </c>
      <c r="W142" s="34">
        <f>20*LOG10('Passive Radiator'!C$31*50000*IMABS(R142))</f>
        <v>71.003421165435554</v>
      </c>
      <c r="X142" s="40">
        <f>1000*'Passive Radiator'!C$31*IMABS(H142)</f>
        <v>0.44847804330873126</v>
      </c>
      <c r="Y142" s="40">
        <f>1000*'Passive Radiator'!C$31*IMABS(J142)</f>
        <v>4.1991605784783758E-3</v>
      </c>
      <c r="Z142" s="40">
        <f>'Passive Radiator'!C$31*IMABS(IMPRODUCT(C142,J142))</f>
        <v>5.646198266525169E-3</v>
      </c>
      <c r="AA142" s="40">
        <f>1000*'Passive Radiator'!C$31*IMABS(L142)</f>
        <v>4.5739260414440425E-3</v>
      </c>
      <c r="AB142" s="53" t="str">
        <f t="shared" si="27"/>
        <v>0.106709168834598+0.0410937881540373i</v>
      </c>
      <c r="AC142" s="40">
        <f>20*LOG10('Passive Radiator'!C$31*50000*IMABS(AB142))</f>
        <v>104.97123233831077</v>
      </c>
      <c r="AD142" s="40">
        <f t="shared" si="28"/>
        <v>177239.94921312958</v>
      </c>
      <c r="AE142" s="35">
        <f t="shared" si="29"/>
        <v>21.06173615750162</v>
      </c>
      <c r="AG142" s="77"/>
      <c r="AH142" s="2"/>
      <c r="AI142" s="2"/>
      <c r="AJ142" s="2"/>
      <c r="AK142" s="4"/>
      <c r="AL142" s="4"/>
      <c r="AM142" s="4"/>
      <c r="AN142" s="4"/>
      <c r="AO142" s="4"/>
      <c r="AP142" s="4"/>
      <c r="AQ142" s="5"/>
      <c r="AR142" s="5"/>
      <c r="AS142" s="4"/>
      <c r="AT142" s="11"/>
      <c r="AU142" s="11"/>
    </row>
    <row r="143" spans="2:47" x14ac:dyDescent="0.25">
      <c r="B143" s="37">
        <v>219</v>
      </c>
      <c r="C143" s="29" t="str">
        <f t="shared" si="20"/>
        <v>1376.01758227233i</v>
      </c>
      <c r="D143" s="30" t="str">
        <f>COMPLEX('Passive Radiator'!C$19,2*PI()*B143*'Passive Radiator'!C$20)</f>
        <v>6</v>
      </c>
      <c r="E143" s="31" t="str">
        <f>IMSUB(COMPLEX(1,0),IMDIV(COMPLEX('Passive Radiator'!C$41,0),IMSUM(COMPLEX('Passive Radiator'!C$41,0),IMPRODUCT(C143,COMPLEX('Passive Radiator'!C$42,0)))))</f>
        <v>0.999617182385796+0.0195619800858277i</v>
      </c>
      <c r="F143" s="31" t="str">
        <f>IMDIV(IMPRODUCT(C143,COMPLEX(('Passive Radiator'!C$42*'Passive Radiator'!C$14/'Passive Radiator'!C$24),0)),IMSUM(COMPLEX('Passive Radiator'!C$41,0),IMPRODUCT(C143,COMPLEX('Passive Radiator'!C$42,0))))</f>
        <v>0.499808591192899+0.00978099004291387i</v>
      </c>
      <c r="G143" s="42" t="str">
        <f>IMPRODUCT(F143,IMSUB(COMPLEX(1,0),IMDIV(IMPRODUCT(COMPLEX('Passive Radiator'!C$41,0),E143),IMSUM(COMPLEX('Passive Radiator'!C$25-(2*PI()*B143)^2*'Passive Radiator'!C$40,0),IMPRODUCT(C143,COMPLEX('Passive Radiator'!C$26,0)),IMPRODUCT(COMPLEX('Passive Radiator'!C$41,0),E143)))))</f>
        <v>0.508731779020944+0.010148933339922i</v>
      </c>
      <c r="H143" s="44" t="str">
        <f>IMDIV(COMPLEX('Passive Radiator'!C$18,0),IMPRODUCT(D143,IMSUM(COMPLEX('Passive Radiator'!C$16-(2*PI()*B143)^2*'Passive Radiator'!C$15,0),IMPRODUCT(C143,IMSUM(COMPLEX('Passive Radiator'!C$17,0),IMDIV(COMPLEX('Passive Radiator'!C$18^2,0),D143))),IMPRODUCT(COMPLEX('Passive Radiator'!C$14*'Passive Radiator'!C$41/'Passive Radiator'!C$24,0),G143))))</f>
        <v>-0.0000130385465467927-4.60068067047667E-06i</v>
      </c>
      <c r="I143" s="39">
        <f t="shared" si="21"/>
        <v>-160.56449530632869</v>
      </c>
      <c r="J143" s="32" t="str">
        <f>IMPRODUCT(IMDIV(IMPRODUCT(COMPLEX(-'Passive Radiator'!C$41,0),F143),IMSUM(IMPRODUCT(COMPLEX('Passive Radiator'!C$41,0),E143),COMPLEX('Passive Radiator'!C$25-(2*PI()*B143)^2*'Passive Radiator'!C$40,0),IMPRODUCT(COMPLEX('Passive Radiator'!C$26,0),C143))),H143)</f>
        <v>-1.15549874093594E-07-4.36064925616494E-08i</v>
      </c>
      <c r="K143" s="39">
        <f t="shared" si="22"/>
        <v>-159.32437446691856</v>
      </c>
      <c r="L143" s="52" t="str">
        <f>IMSUM(IMPRODUCT(COMPLEX(-('Passive Radiator'!C$14/'Passive Radiator'!C$24),0),H143),IMDIV(IMPRODUCT(COMPLEX(-'Passive Radiator'!C$41,0),J143),IMSUM(COMPLEX('Passive Radiator'!C$41,0),IMPRODUCT(COMPLEX('Passive Radiator'!C$42,0),C143))),IMDIV(IMPRODUCT(COMPLEX('Passive Radiator'!C$42*'Passive Radiator'!C$14/'Passive Radiator'!C$24,0),C143,H143),IMSUM(COMPLEX('Passive Radiator'!C$41,0),IMPRODUCT(COMPLEX('Passive Radiator'!C$42,0),C143))))</f>
        <v>4.83921683356357E-08-1.28892974151752E-07i</v>
      </c>
      <c r="M143" s="40">
        <f t="shared" si="23"/>
        <v>-69.42162602156931</v>
      </c>
      <c r="N143" s="51" t="str">
        <f>IMPRODUCT(COMPLEX(('Passive Radiator'!C$10*'Passive Radiator'!C$14)/(2*PI()),0),C143,C143,H143)</f>
        <v>0.105967279550792+0.037390794517066i</v>
      </c>
      <c r="O143" s="40">
        <f t="shared" si="24"/>
        <v>19.435504693671316</v>
      </c>
      <c r="P143" s="38" t="str">
        <f>IMPRODUCT(COMPLEX(('Passive Radiator'!C$10*'Passive Radiator'!C$24)/(2*PI()),0),C143,C143,J143)</f>
        <v>0.00187820103509109+0.000708800075365226i</v>
      </c>
      <c r="Q143" s="35">
        <f t="shared" si="25"/>
        <v>20.675625533081448</v>
      </c>
      <c r="R143" s="53" t="str">
        <f>IMPRODUCT(COMPLEX(('Passive Radiator'!C$10*'Passive Radiator'!C$24)/(2*PI()),0),C143,C143,L143)</f>
        <v>-0.000786588660275591+0.00209508594766362i</v>
      </c>
      <c r="S143" s="45">
        <f t="shared" si="26"/>
        <v>110.57837397843073</v>
      </c>
      <c r="T143" s="50">
        <f>IMABS(IMDIV(D143,IMSUB(COMPLEX(1,0),IMPRODUCT(COMPLEX('Passive Radiator'!C$18,0),IMPRODUCT(C143,H143)))))</f>
        <v>6.3552407401797053</v>
      </c>
      <c r="U143" s="33">
        <f>20*LOG10('Passive Radiator'!C$31*50000*IMABS(N143))</f>
        <v>104.81968249224019</v>
      </c>
      <c r="V143" s="34">
        <f>20*LOG10('Passive Radiator'!C$31*50000*IMABS(P143))</f>
        <v>69.859723947649513</v>
      </c>
      <c r="W143" s="34">
        <f>20*LOG10('Passive Radiator'!C$31*50000*IMABS(R143))</f>
        <v>70.803369823676519</v>
      </c>
      <c r="X143" s="40">
        <f>1000*'Passive Radiator'!C$31*IMABS(H143)</f>
        <v>0.42861909697991635</v>
      </c>
      <c r="Y143" s="40">
        <f>1000*'Passive Radiator'!C$31*IMABS(J143)</f>
        <v>3.8286317284779688E-3</v>
      </c>
      <c r="Z143" s="40">
        <f>'Passive Radiator'!C$31*IMABS(IMPRODUCT(C143,J143))</f>
        <v>5.2682645744313757E-3</v>
      </c>
      <c r="AA143" s="40">
        <f>1000*'Passive Radiator'!C$31*IMABS(L143)</f>
        <v>4.2680145164905739E-3</v>
      </c>
      <c r="AB143" s="53" t="str">
        <f t="shared" si="27"/>
        <v>0.107058891925608+0.0401946805400948i</v>
      </c>
      <c r="AC143" s="40">
        <f>20*LOG10('Passive Radiator'!C$31*50000*IMABS(AB143))</f>
        <v>104.9717878263709</v>
      </c>
      <c r="AD143" s="40">
        <f t="shared" si="28"/>
        <v>177251.2845890052</v>
      </c>
      <c r="AE143" s="35">
        <f t="shared" si="29"/>
        <v>20.578373978436939</v>
      </c>
      <c r="AG143" s="77"/>
      <c r="AH143" s="2"/>
      <c r="AI143" s="2"/>
      <c r="AJ143" s="2"/>
      <c r="AK143" s="4"/>
      <c r="AL143" s="4"/>
      <c r="AM143" s="4"/>
      <c r="AN143" s="4"/>
      <c r="AO143" s="4"/>
      <c r="AP143" s="4"/>
      <c r="AQ143" s="5"/>
      <c r="AR143" s="5"/>
      <c r="AS143" s="4"/>
      <c r="AT143" s="11"/>
      <c r="AU143" s="11"/>
    </row>
    <row r="144" spans="2:47" x14ac:dyDescent="0.25">
      <c r="B144" s="37">
        <v>224</v>
      </c>
      <c r="C144" s="29" t="str">
        <f t="shared" si="20"/>
        <v>1407.43350880823i</v>
      </c>
      <c r="D144" s="30" t="str">
        <f>COMPLEX('Passive Radiator'!C$19,2*PI()*B144*'Passive Radiator'!C$20)</f>
        <v>6</v>
      </c>
      <c r="E144" s="31" t="str">
        <f>IMSUB(COMPLEX(1,0),IMDIV(COMPLEX('Passive Radiator'!C$41,0),IMSUM(COMPLEX('Passive Radiator'!C$41,0),IMPRODUCT(C144,COMPLEX('Passive Radiator'!C$42,0)))))</f>
        <v>0.999634075536567+0.019125651955419i</v>
      </c>
      <c r="F144" s="31" t="str">
        <f>IMDIV(IMPRODUCT(C144,COMPLEX(('Passive Radiator'!C$42*'Passive Radiator'!C$14/'Passive Radiator'!C$24),0)),IMSUM(COMPLEX('Passive Radiator'!C$41,0),IMPRODUCT(C144,COMPLEX('Passive Radiator'!C$42,0))))</f>
        <v>0.499817037768284+0.0095628259777095i</v>
      </c>
      <c r="G144" s="42" t="str">
        <f>IMPRODUCT(F144,IMSUB(COMPLEX(1,0),IMDIV(IMPRODUCT(COMPLEX('Passive Radiator'!C$41,0),E144),IMSUM(COMPLEX('Passive Radiator'!C$25-(2*PI()*B144)^2*'Passive Radiator'!C$40,0),IMPRODUCT(C144,COMPLEX('Passive Radiator'!C$26,0)),IMPRODUCT(COMPLEX('Passive Radiator'!C$41,0),E144)))))</f>
        <v>0.508339595913204+0.00990625524147986i</v>
      </c>
      <c r="H144" s="44" t="str">
        <f>IMDIV(COMPLEX('Passive Radiator'!C$18,0),IMPRODUCT(D144,IMSUM(COMPLEX('Passive Radiator'!C$16-(2*PI()*B144)^2*'Passive Radiator'!C$15,0),IMPRODUCT(C144,IMSUM(COMPLEX('Passive Radiator'!C$17,0),IMDIV(COMPLEX('Passive Radiator'!C$18^2,0),D144))),IMPRODUCT(COMPLEX('Passive Radiator'!C$14*'Passive Radiator'!C$41/'Passive Radiator'!C$24,0),G144))))</f>
        <v>-0.0000125065051823721-4.30641916229639E-06i</v>
      </c>
      <c r="I144" s="39">
        <f t="shared" si="21"/>
        <v>-160.99965562608378</v>
      </c>
      <c r="J144" s="32" t="str">
        <f>IMPRODUCT(IMDIV(IMPRODUCT(COMPLEX(-'Passive Radiator'!C$41,0),F144),IMSUM(IMPRODUCT(COMPLEX('Passive Radiator'!C$41,0),E144),COMPLEX('Passive Radiator'!C$25-(2*PI()*B144)^2*'Passive Radiator'!C$40,0),IMPRODUCT(COMPLEX('Passive Radiator'!C$26,0),C144))),H144)</f>
        <v>-1.05892844940064E-07-3.89858037366167E-08i</v>
      </c>
      <c r="K144" s="39">
        <f t="shared" si="22"/>
        <v>-159.78817126776266</v>
      </c>
      <c r="L144" s="52" t="str">
        <f>IMSUM(IMPRODUCT(COMPLEX(-('Passive Radiator'!C$14/'Passive Radiator'!C$24),0),H144),IMDIV(IMPRODUCT(COMPLEX(-'Passive Radiator'!C$41,0),J144),IMSUM(COMPLEX('Passive Radiator'!C$41,0),IMPRODUCT(COMPLEX('Passive Radiator'!C$42,0),C144))),IMDIV(IMPRODUCT(COMPLEX('Passive Radiator'!C$42*'Passive Radiator'!C$14/'Passive Radiator'!C$24,0),C144,H144),IMSUM(COMPLEX('Passive Radiator'!C$41,0),IMPRODUCT(COMPLEX('Passive Radiator'!C$42,0),C144))))</f>
        <v>4.42541328311746E-08-1.20820624425289E-07i</v>
      </c>
      <c r="M144" s="40">
        <f t="shared" si="23"/>
        <v>-69.88324685559769</v>
      </c>
      <c r="N144" s="51" t="str">
        <f>IMPRODUCT(COMPLEX(('Passive Radiator'!C$10*'Passive Radiator'!C$14)/(2*PI()),0),C144,C144,H144)</f>
        <v>0.106337483318847+0.03661564674999i</v>
      </c>
      <c r="O144" s="40">
        <f t="shared" si="24"/>
        <v>19.000344373916242</v>
      </c>
      <c r="P144" s="38" t="str">
        <f>IMPRODUCT(COMPLEX(('Passive Radiator'!C$10*'Passive Radiator'!C$24)/(2*PI()),0),C144,C144,J144)</f>
        <v>0.00180072345842399+0.000662959347005688i</v>
      </c>
      <c r="Q144" s="35">
        <f t="shared" si="25"/>
        <v>20.211828732237361</v>
      </c>
      <c r="R144" s="53" t="str">
        <f>IMPRODUCT(COMPLEX(('Passive Radiator'!C$10*'Passive Radiator'!C$24)/(2*PI()),0),C144,C144,L144)</f>
        <v>-0.000752548060885626+0.00205457255197172i</v>
      </c>
      <c r="S144" s="45">
        <f t="shared" si="26"/>
        <v>110.11675314440228</v>
      </c>
      <c r="T144" s="50">
        <f>IMABS(IMDIV(D144,IMSUB(COMPLEX(1,0),IMPRODUCT(COMPLEX('Passive Radiator'!C$18,0),IMPRODUCT(C144,H144)))))</f>
        <v>6.3387897154751087</v>
      </c>
      <c r="U144" s="33">
        <f>20*LOG10('Passive Radiator'!C$31*50000*IMABS(N144))</f>
        <v>104.82697818556869</v>
      </c>
      <c r="V144" s="34">
        <f>20*LOG10('Passive Radiator'!C$31*50000*IMABS(P144))</f>
        <v>69.467613425594678</v>
      </c>
      <c r="W144" s="34">
        <f>20*LOG10('Passive Radiator'!C$31*50000*IMABS(R144))</f>
        <v>70.607809784519475</v>
      </c>
      <c r="X144" s="40">
        <f>1000*'Passive Radiator'!C$31*IMABS(H144)</f>
        <v>0.41004214305464765</v>
      </c>
      <c r="Y144" s="40">
        <f>1000*'Passive Radiator'!C$31*IMABS(J144)</f>
        <v>3.4980842170955961E-3</v>
      </c>
      <c r="Z144" s="40">
        <f>'Passive Radiator'!C$31*IMABS(IMPRODUCT(C144,J144))</f>
        <v>4.9233209437735412E-3</v>
      </c>
      <c r="AA144" s="40">
        <f>1000*'Passive Radiator'!C$31*IMABS(L144)</f>
        <v>3.9887799573740468E-3</v>
      </c>
      <c r="AB144" s="53" t="str">
        <f t="shared" si="27"/>
        <v>0.107385658716385+0.0393331786489674i</v>
      </c>
      <c r="AC144" s="40">
        <f>20*LOG10('Passive Radiator'!C$31*50000*IMABS(AB144))</f>
        <v>104.97230585709468</v>
      </c>
      <c r="AD144" s="40">
        <f t="shared" si="28"/>
        <v>177261.85625791573</v>
      </c>
      <c r="AE144" s="35">
        <f t="shared" si="29"/>
        <v>20.116753144408545</v>
      </c>
      <c r="AG144" s="77"/>
      <c r="AH144" s="2"/>
      <c r="AI144" s="2"/>
      <c r="AJ144" s="2"/>
      <c r="AK144" s="4"/>
      <c r="AL144" s="4"/>
      <c r="AM144" s="4"/>
      <c r="AN144" s="4"/>
      <c r="AO144" s="4"/>
      <c r="AP144" s="4"/>
      <c r="AQ144" s="5"/>
      <c r="AR144" s="5"/>
      <c r="AS144" s="4"/>
      <c r="AT144" s="11"/>
      <c r="AU144" s="11"/>
    </row>
    <row r="145" spans="2:47" x14ac:dyDescent="0.25">
      <c r="B145" s="37">
        <v>229</v>
      </c>
      <c r="C145" s="29" t="str">
        <f t="shared" si="20"/>
        <v>1438.84943534413i</v>
      </c>
      <c r="D145" s="30" t="str">
        <f>COMPLEX('Passive Radiator'!C$19,2*PI()*B145*'Passive Radiator'!C$20)</f>
        <v>6</v>
      </c>
      <c r="E145" s="31" t="str">
        <f>IMSUB(COMPLEX(1,0),IMDIV(COMPLEX('Passive Radiator'!C$41,0),IMSUM(COMPLEX('Passive Radiator'!C$41,0),IMPRODUCT(C145,COMPLEX('Passive Radiator'!C$42,0)))))</f>
        <v>0.999649874791335+0.0187083569829944i</v>
      </c>
      <c r="F145" s="31" t="str">
        <f>IMDIV(IMPRODUCT(C145,COMPLEX(('Passive Radiator'!C$42*'Passive Radiator'!C$14/'Passive Radiator'!C$24),0)),IMSUM(COMPLEX('Passive Radiator'!C$41,0),IMPRODUCT(C145,COMPLEX('Passive Radiator'!C$42,0))))</f>
        <v>0.499824937395669+0.0093541784914972i</v>
      </c>
      <c r="G145" s="42" t="str">
        <f>IMPRODUCT(F145,IMSUB(COMPLEX(1,0),IMDIV(IMPRODUCT(COMPLEX('Passive Radiator'!C$41,0),E145),IMSUM(COMPLEX('Passive Radiator'!C$25-(2*PI()*B145)^2*'Passive Radiator'!C$40,0),IMPRODUCT(C145,COMPLEX('Passive Radiator'!C$26,0)),IMPRODUCT(COMPLEX('Passive Radiator'!C$41,0),E145)))))</f>
        <v>0.507973391151375+0.00967523238544668i</v>
      </c>
      <c r="H145" s="44" t="str">
        <f>IMDIV(COMPLEX('Passive Radiator'!C$18,0),IMPRODUCT(D145,IMSUM(COMPLEX('Passive Radiator'!C$16-(2*PI()*B145)^2*'Passive Radiator'!C$15,0),IMPRODUCT(C145,IMSUM(COMPLEX('Passive Radiator'!C$17,0),IMDIV(COMPLEX('Passive Radiator'!C$18^2,0),D145))),IMPRODUCT(COMPLEX('Passive Radiator'!C$14*'Passive Radiator'!C$41/'Passive Radiator'!C$24,0),G145))))</f>
        <v>-0.0000120053566048823-4.03658005262701E-06i</v>
      </c>
      <c r="I145" s="39">
        <f t="shared" si="21"/>
        <v>-161.4157296336403</v>
      </c>
      <c r="J145" s="32" t="str">
        <f>IMPRODUCT(IMDIV(IMPRODUCT(COMPLEX(-'Passive Radiator'!C$41,0),F145),IMSUM(IMPRODUCT(COMPLEX('Passive Radiator'!C$41,0),E145),COMPLEX('Passive Radiator'!C$25-(2*PI()*B145)^2*'Passive Radiator'!C$40,0),IMPRODUCT(COMPLEX('Passive Radiator'!C$26,0),C145))),H145)</f>
        <v>-9.72168361608061E-08-3.493971837681E-08i</v>
      </c>
      <c r="K145" s="39">
        <f t="shared" si="22"/>
        <v>-160.23156931860734</v>
      </c>
      <c r="L145" s="52" t="str">
        <f>IMSUM(IMPRODUCT(COMPLEX(-('Passive Radiator'!C$14/'Passive Radiator'!C$24),0),H145),IMDIV(IMPRODUCT(COMPLEX(-'Passive Radiator'!C$41,0),J145),IMSUM(COMPLEX('Passive Radiator'!C$41,0),IMPRODUCT(COMPLEX('Passive Radiator'!C$42,0),C145))),IMDIV(IMPRODUCT(COMPLEX('Passive Radiator'!C$42*'Passive Radiator'!C$14/'Passive Radiator'!C$24,0),C145,H145),IMSUM(COMPLEX('Passive Radiator'!C$41,0),IMPRODUCT(COMPLEX('Passive Radiator'!C$42,0),C145))))</f>
        <v>4.05482820899942E-08-1.13400128319006E-07i</v>
      </c>
      <c r="M145" s="40">
        <f t="shared" si="23"/>
        <v>-70.32456428833386</v>
      </c>
      <c r="N145" s="51" t="str">
        <f>IMPRODUCT(COMPLEX(('Passive Radiator'!C$10*'Passive Radiator'!C$14)/(2*PI()),0),C145,C145,H145)</f>
        <v>0.1066842732507+0.0358706220486324i</v>
      </c>
      <c r="O145" s="40">
        <f t="shared" si="24"/>
        <v>18.584270366359718</v>
      </c>
      <c r="P145" s="38" t="str">
        <f>IMPRODUCT(COMPLEX(('Passive Radiator'!C$10*'Passive Radiator'!C$24)/(2*PI()),0),C145,C145,J145)</f>
        <v>0.00172781331782017+0.000620975883564877i</v>
      </c>
      <c r="Q145" s="35">
        <f t="shared" si="25"/>
        <v>19.768430681392665</v>
      </c>
      <c r="R145" s="53" t="str">
        <f>IMPRODUCT(COMPLEX(('Passive Radiator'!C$10*'Passive Radiator'!C$24)/(2*PI()),0),C145,C145,L145)</f>
        <v>-0.00072065564542684+0.00201543538845474i</v>
      </c>
      <c r="S145" s="45">
        <f t="shared" si="26"/>
        <v>109.67543571166613</v>
      </c>
      <c r="T145" s="50">
        <f>IMABS(IMDIV(D145,IMSUB(COMPLEX(1,0),IMPRODUCT(COMPLEX('Passive Radiator'!C$18,0),IMPRODUCT(C145,H145)))))</f>
        <v>6.3234715797208425</v>
      </c>
      <c r="U145" s="33">
        <f>20*LOG10('Passive Radiator'!C$31*50000*IMABS(N145))</f>
        <v>104.83379530912855</v>
      </c>
      <c r="V145" s="34">
        <f>20*LOG10('Passive Radiator'!C$31*50000*IMABS(P145))</f>
        <v>69.08415695489532</v>
      </c>
      <c r="W145" s="34">
        <f>20*LOG10('Passive Radiator'!C$31*50000*IMABS(R145))</f>
        <v>70.416544378760761</v>
      </c>
      <c r="X145" s="40">
        <f>1000*'Passive Radiator'!C$31*IMABS(H145)</f>
        <v>0.39263989311851982</v>
      </c>
      <c r="Y145" s="40">
        <f>1000*'Passive Radiator'!C$31*IMABS(J145)</f>
        <v>3.2024511181884519E-3</v>
      </c>
      <c r="Z145" s="40">
        <f>'Passive Radiator'!C$31*IMABS(IMPRODUCT(C145,J145))</f>
        <v>4.6078449831226422E-3</v>
      </c>
      <c r="AA145" s="40">
        <f>1000*'Passive Radiator'!C$31*IMABS(L145)</f>
        <v>3.733377283930907E-3</v>
      </c>
      <c r="AB145" s="53" t="str">
        <f t="shared" si="27"/>
        <v>0.107691430923093+0.038507033320652i</v>
      </c>
      <c r="AC145" s="40">
        <f>20*LOG10('Passive Radiator'!C$31*50000*IMABS(AB145))</f>
        <v>104.97278973145032</v>
      </c>
      <c r="AD145" s="40">
        <f t="shared" si="28"/>
        <v>177271.73145311215</v>
      </c>
      <c r="AE145" s="35">
        <f t="shared" si="29"/>
        <v>19.675435711672296</v>
      </c>
      <c r="AG145" s="77"/>
      <c r="AH145" s="2"/>
      <c r="AI145" s="2"/>
      <c r="AJ145" s="2"/>
      <c r="AK145" s="4"/>
      <c r="AL145" s="4"/>
      <c r="AM145" s="4"/>
      <c r="AN145" s="4"/>
      <c r="AO145" s="4"/>
      <c r="AP145" s="4"/>
      <c r="AQ145" s="5"/>
      <c r="AR145" s="5"/>
      <c r="AS145" s="4"/>
      <c r="AT145" s="11"/>
      <c r="AU145" s="11"/>
    </row>
    <row r="146" spans="2:47" x14ac:dyDescent="0.25">
      <c r="B146" s="37">
        <v>234</v>
      </c>
      <c r="C146" s="29" t="str">
        <f t="shared" si="20"/>
        <v>1470.26536188002i</v>
      </c>
      <c r="D146" s="30" t="str">
        <f>COMPLEX('Passive Radiator'!C$19,2*PI()*B146*'Passive Radiator'!C$20)</f>
        <v>6</v>
      </c>
      <c r="E146" s="31" t="str">
        <f>IMSUB(COMPLEX(1,0),IMDIV(COMPLEX('Passive Radiator'!C$41,0),IMSUM(COMPLEX('Passive Radiator'!C$41,0),IMPRODUCT(C146,COMPLEX('Passive Radiator'!C$42,0)))))</f>
        <v>0.999664672586313+0.0183088767872951i</v>
      </c>
      <c r="F146" s="31" t="str">
        <f>IMDIV(IMPRODUCT(C146,COMPLEX(('Passive Radiator'!C$42*'Passive Radiator'!C$14/'Passive Radiator'!C$24),0)),IMSUM(COMPLEX('Passive Radiator'!C$41,0),IMPRODUCT(C146,COMPLEX('Passive Radiator'!C$42,0))))</f>
        <v>0.499832336293157+0.00915443839364758i</v>
      </c>
      <c r="G146" s="42" t="str">
        <f>IMPRODUCT(F146,IMSUB(COMPLEX(1,0),IMDIV(IMPRODUCT(COMPLEX('Passive Radiator'!C$41,0),E146),IMSUM(COMPLEX('Passive Radiator'!C$25-(2*PI()*B146)^2*'Passive Radiator'!C$40,0),IMPRODUCT(C146,COMPLEX('Passive Radiator'!C$26,0)),IMPRODUCT(COMPLEX('Passive Radiator'!C$41,0),E146)))))</f>
        <v>0.507630908726165+0.00945502648572989i</v>
      </c>
      <c r="H146" s="44" t="str">
        <f>IMDIV(COMPLEX('Passive Radiator'!C$18,0),IMPRODUCT(D146,IMSUM(COMPLEX('Passive Radiator'!C$16-(2*PI()*B146)^2*'Passive Radiator'!C$15,0),IMPRODUCT(C146,IMSUM(COMPLEX('Passive Radiator'!C$17,0),IMDIV(COMPLEX('Passive Radiator'!C$18^2,0),D146))),IMPRODUCT(COMPLEX('Passive Radiator'!C$14*'Passive Radiator'!C$41/'Passive Radiator'!C$24,0),G146))))</f>
        <v>-0.0000115328470855337-3.78869648249077E-06i</v>
      </c>
      <c r="I146" s="39">
        <f t="shared" si="21"/>
        <v>-161.81394766779894</v>
      </c>
      <c r="J146" s="32" t="str">
        <f>IMPRODUCT(IMDIV(IMPRODUCT(COMPLEX(-'Passive Radiator'!C$41,0),F146),IMSUM(IMPRODUCT(COMPLEX('Passive Radiator'!C$41,0),E146),COMPLEX('Passive Radiator'!C$25-(2*PI()*B146)^2*'Passive Radiator'!C$40,0),IMPRODUCT(COMPLEX('Passive Radiator'!C$26,0),C146))),H146)</f>
        <v>-8.94055411149281E-08-3.13866702216849E-08i</v>
      </c>
      <c r="K146" s="39">
        <f t="shared" si="22"/>
        <v>-160.65588835719564</v>
      </c>
      <c r="L146" s="52" t="str">
        <f>IMSUM(IMPRODUCT(COMPLEX(-('Passive Radiator'!C$14/'Passive Radiator'!C$24),0),H146),IMDIV(IMPRODUCT(COMPLEX(-'Passive Radiator'!C$41,0),J146),IMSUM(COMPLEX('Passive Radiator'!C$41,0),IMPRODUCT(COMPLEX('Passive Radiator'!C$42,0),C146))),IMDIV(IMPRODUCT(COMPLEX('Passive Radiator'!C$42*'Passive Radiator'!C$14/'Passive Radiator'!C$24,0),C146,H146),IMSUM(COMPLEX('Passive Radiator'!C$41,0),IMPRODUCT(COMPLEX('Passive Radiator'!C$42,0),C146))))</f>
        <v>3.72216632407333E-08-1.06567901476945E-07i</v>
      </c>
      <c r="M146" s="40">
        <f t="shared" si="23"/>
        <v>-70.746891918201953</v>
      </c>
      <c r="N146" s="51" t="str">
        <f>IMPRODUCT(COMPLEX(('Passive Radiator'!C$10*'Passive Radiator'!C$14)/(2*PI()),0),C146,C146,H146)</f>
        <v>0.107009570801102+0.0351540934758019i</v>
      </c>
      <c r="O146" s="40">
        <f t="shared" si="24"/>
        <v>18.186052332201019</v>
      </c>
      <c r="P146" s="38" t="str">
        <f>IMPRODUCT(COMPLEX(('Passive Radiator'!C$10*'Passive Radiator'!C$24)/(2*PI()),0),C146,C146,J146)</f>
        <v>0.0016591303970291+0.000582453592662509i</v>
      </c>
      <c r="Q146" s="35">
        <f t="shared" si="25"/>
        <v>19.344111642804375</v>
      </c>
      <c r="R146" s="53" t="str">
        <f>IMPRODUCT(COMPLEX(('Passive Radiator'!C$10*'Passive Radiator'!C$24)/(2*PI()),0),C146,C146,L146)</f>
        <v>-0.000690735631601361+0.00197761841696946i</v>
      </c>
      <c r="S146" s="45">
        <f t="shared" si="26"/>
        <v>109.25310808179802</v>
      </c>
      <c r="T146" s="50">
        <f>IMABS(IMDIV(D146,IMSUB(COMPLEX(1,0),IMPRODUCT(COMPLEX('Passive Radiator'!C$18,0),IMPRODUCT(C146,H146)))))</f>
        <v>6.309183326770345</v>
      </c>
      <c r="U146" s="33">
        <f>20*LOG10('Passive Radiator'!C$31*50000*IMABS(N146))</f>
        <v>104.84017493495145</v>
      </c>
      <c r="V146" s="34">
        <f>20*LOG10('Passive Radiator'!C$31*50000*IMABS(P146))</f>
        <v>68.708980866166328</v>
      </c>
      <c r="W146" s="34">
        <f>20*LOG10('Passive Radiator'!C$31*50000*IMABS(R146))</f>
        <v>70.229389540066038</v>
      </c>
      <c r="X146" s="40">
        <f>1000*'Passive Radiator'!C$31*IMABS(H146)</f>
        <v>0.37631597414976448</v>
      </c>
      <c r="Y146" s="40">
        <f>1000*'Passive Radiator'!C$31*IMABS(J146)</f>
        <v>2.9373990824403218E-3</v>
      </c>
      <c r="Z146" s="40">
        <f>'Passive Radiator'!C$31*IMABS(IMPRODUCT(C146,J146))</f>
        <v>4.3187561249301652E-3</v>
      </c>
      <c r="AA146" s="40">
        <f>1000*'Passive Radiator'!C$31*IMABS(L146)</f>
        <v>3.4993178214991799E-3</v>
      </c>
      <c r="AB146" s="53" t="str">
        <f t="shared" si="27"/>
        <v>0.10797796556653+0.0377141654854339i</v>
      </c>
      <c r="AC146" s="40">
        <f>20*LOG10('Passive Radiator'!C$31*50000*IMABS(AB146))</f>
        <v>104.97324239416059</v>
      </c>
      <c r="AD146" s="40">
        <f t="shared" si="28"/>
        <v>177280.97016057323</v>
      </c>
      <c r="AE146" s="35">
        <f t="shared" si="29"/>
        <v>19.253108081798253</v>
      </c>
      <c r="AG146" s="77"/>
      <c r="AH146" s="2"/>
      <c r="AI146" s="2"/>
      <c r="AJ146" s="2"/>
      <c r="AK146" s="4"/>
      <c r="AL146" s="4"/>
      <c r="AM146" s="4"/>
      <c r="AN146" s="4"/>
      <c r="AO146" s="4"/>
      <c r="AP146" s="4"/>
      <c r="AQ146" s="5"/>
      <c r="AR146" s="5"/>
      <c r="AS146" s="4"/>
      <c r="AT146" s="11"/>
      <c r="AU146" s="11"/>
    </row>
    <row r="147" spans="2:47" x14ac:dyDescent="0.25">
      <c r="B147" s="37">
        <v>240</v>
      </c>
      <c r="C147" s="29" t="str">
        <f t="shared" si="20"/>
        <v>1507.9644737231i</v>
      </c>
      <c r="D147" s="30" t="str">
        <f>COMPLEX('Passive Radiator'!C$19,2*PI()*B147*'Passive Radiator'!C$20)</f>
        <v>6</v>
      </c>
      <c r="E147" s="31" t="str">
        <f>IMSUB(COMPLEX(1,0),IMDIV(COMPLEX('Passive Radiator'!C$41,0),IMSUM(COMPLEX('Passive Radiator'!C$41,0),IMPRODUCT(C147,COMPLEX('Passive Radiator'!C$42,0)))))</f>
        <v>0.999681224099458+0.0178514504303475i</v>
      </c>
      <c r="F147" s="31" t="str">
        <f>IMDIV(IMPRODUCT(C147,COMPLEX(('Passive Radiator'!C$42*'Passive Radiator'!C$14/'Passive Radiator'!C$24),0)),IMSUM(COMPLEX('Passive Radiator'!C$41,0),IMPRODUCT(C147,COMPLEX('Passive Radiator'!C$42,0))))</f>
        <v>0.49984061204973+0.00892572521517376i</v>
      </c>
      <c r="G147" s="42" t="str">
        <f>IMPRODUCT(F147,IMSUB(COMPLEX(1,0),IMDIV(IMPRODUCT(COMPLEX('Passive Radiator'!C$41,0),E147),IMSUM(COMPLEX('Passive Radiator'!C$25-(2*PI()*B147)^2*'Passive Radiator'!C$40,0),IMPRODUCT(C147,COMPLEX('Passive Radiator'!C$26,0)),IMPRODUCT(COMPLEX('Passive Radiator'!C$41,0),E147)))))</f>
        <v>0.507248421016027+0.00920399492872793i</v>
      </c>
      <c r="H147" s="44" t="str">
        <f>IMDIV(COMPLEX('Passive Radiator'!C$18,0),IMPRODUCT(D147,IMSUM(COMPLEX('Passive Radiator'!C$16-(2*PI()*B147)^2*'Passive Radiator'!C$15,0),IMPRODUCT(C147,IMSUM(COMPLEX('Passive Radiator'!C$17,0),IMDIV(COMPLEX('Passive Radiator'!C$18^2,0),D147))),IMPRODUCT(COMPLEX('Passive Radiator'!C$14*'Passive Radiator'!C$41/'Passive Radiator'!C$24,0),G147))))</f>
        <v>-0.0000110007475470058-3.51717234475284E-06i</v>
      </c>
      <c r="I147" s="39">
        <f t="shared" si="21"/>
        <v>-162.2698191553533</v>
      </c>
      <c r="J147" s="32" t="str">
        <f>IMPRODUCT(IMDIV(IMPRODUCT(COMPLEX(-'Passive Radiator'!C$41,0),F147),IMSUM(IMPRODUCT(COMPLEX('Passive Radiator'!C$41,0),E147),COMPLEX('Passive Radiator'!C$25-(2*PI()*B147)^2*'Passive Radiator'!C$40,0),IMPRODUCT(COMPLEX('Passive Radiator'!C$26,0),C147))),H147)</f>
        <v>-8.10326372684305E-08-2.76779886685838E-08i</v>
      </c>
      <c r="K147" s="39">
        <f t="shared" si="22"/>
        <v>-161.14158069131881</v>
      </c>
      <c r="L147" s="52" t="str">
        <f>IMSUM(IMPRODUCT(COMPLEX(-('Passive Radiator'!C$14/'Passive Radiator'!C$24),0),H147),IMDIV(IMPRODUCT(COMPLEX(-'Passive Radiator'!C$41,0),J147),IMSUM(COMPLEX('Passive Radiator'!C$41,0),IMPRODUCT(COMPLEX('Passive Radiator'!C$42,0),C147))),IMDIV(IMPRODUCT(COMPLEX('Passive Radiator'!C$42*'Passive Radiator'!C$14/'Passive Radiator'!C$24,0),C147,H147),IMSUM(COMPLEX('Passive Radiator'!C$41,0),IMPRODUCT(COMPLEX('Passive Radiator'!C$42,0),C147))))</f>
        <v>3.36666239812774E-08-9.90667819069746E-08i</v>
      </c>
      <c r="M147" s="40">
        <f t="shared" si="23"/>
        <v>-71.23030443453257</v>
      </c>
      <c r="N147" s="51" t="str">
        <f>IMPRODUCT(COMPLEX(('Passive Radiator'!C$10*'Passive Radiator'!C$14)/(2*PI()),0),C147,C147,H147)</f>
        <v>0.107373981003226+0.034329739403333i</v>
      </c>
      <c r="O147" s="40">
        <f t="shared" si="24"/>
        <v>17.730180844646728</v>
      </c>
      <c r="P147" s="38" t="str">
        <f>IMPRODUCT(COMPLEX(('Passive Radiator'!C$10*'Passive Radiator'!C$24)/(2*PI()),0),C147,C147,J147)</f>
        <v>0.00158185556345577+0.00054030797758229i</v>
      </c>
      <c r="Q147" s="35">
        <f t="shared" si="25"/>
        <v>18.858419308681174</v>
      </c>
      <c r="R147" s="53" t="str">
        <f>IMPRODUCT(COMPLEX(('Passive Radiator'!C$10*'Passive Radiator'!C$24)/(2*PI()),0),C147,C147,L147)</f>
        <v>-0.000657213417244967+0.00193390398481156i</v>
      </c>
      <c r="S147" s="45">
        <f t="shared" si="26"/>
        <v>108.76969556546739</v>
      </c>
      <c r="T147" s="50">
        <f>IMABS(IMDIV(D147,IMSUB(COMPLEX(1,0),IMPRODUCT(COMPLEX('Passive Radiator'!C$18,0),IMPRODUCT(C147,H147)))))</f>
        <v>6.2932688619324901</v>
      </c>
      <c r="U147" s="33">
        <f>20*LOG10('Passive Radiator'!C$31*50000*IMABS(N147))</f>
        <v>104.84730445736173</v>
      </c>
      <c r="V147" s="34">
        <f>20*LOG10('Passive Radiator'!C$31*50000*IMABS(P147))</f>
        <v>68.269208433560877</v>
      </c>
      <c r="W147" s="34">
        <f>20*LOG10('Passive Radiator'!C$31*50000*IMABS(R147))</f>
        <v>70.0099875385432</v>
      </c>
      <c r="X147" s="40">
        <f>1000*'Passive Radiator'!C$31*IMABS(H147)</f>
        <v>0.35802912860229413</v>
      </c>
      <c r="Y147" s="40">
        <f>1000*'Passive Radiator'!C$31*IMABS(J147)</f>
        <v>2.6545051034793828E-3</v>
      </c>
      <c r="Z147" s="40">
        <f>'Passive Radiator'!C$31*IMABS(IMPRODUCT(C147,J147))</f>
        <v>4.0028993913635812E-3</v>
      </c>
      <c r="AA147" s="40">
        <f>1000*'Passive Radiator'!C$31*IMABS(L147)</f>
        <v>3.2435643607982355E-3</v>
      </c>
      <c r="AB147" s="53" t="str">
        <f t="shared" si="27"/>
        <v>0.108298623149437+0.0368039513657268i</v>
      </c>
      <c r="AC147" s="40">
        <f>20*LOG10('Passive Radiator'!C$31*50000*IMABS(AB147))</f>
        <v>104.97374807866669</v>
      </c>
      <c r="AD147" s="40">
        <f t="shared" si="28"/>
        <v>177291.29159605553</v>
      </c>
      <c r="AE147" s="35">
        <f t="shared" si="29"/>
        <v>18.76969556547316</v>
      </c>
      <c r="AG147" s="77"/>
      <c r="AH147" s="2"/>
      <c r="AI147" s="2"/>
      <c r="AJ147" s="2"/>
      <c r="AK147" s="4"/>
      <c r="AL147" s="4"/>
      <c r="AM147" s="4"/>
      <c r="AN147" s="4"/>
      <c r="AO147" s="4"/>
      <c r="AP147" s="4"/>
      <c r="AQ147" s="5"/>
      <c r="AR147" s="5"/>
      <c r="AS147" s="4"/>
      <c r="AT147" s="11"/>
      <c r="AU147" s="11"/>
    </row>
    <row r="148" spans="2:47" x14ac:dyDescent="0.25">
      <c r="B148" s="37">
        <v>245</v>
      </c>
      <c r="C148" s="29" t="str">
        <f t="shared" si="20"/>
        <v>1539.380400259i</v>
      </c>
      <c r="D148" s="30" t="str">
        <f>COMPLEX('Passive Radiator'!C$19,2*PI()*B148*'Passive Radiator'!C$20)</f>
        <v>6</v>
      </c>
      <c r="E148" s="31" t="str">
        <f>IMSUB(COMPLEX(1,0),IMDIV(COMPLEX('Passive Radiator'!C$41,0),IMSUM(COMPLEX('Passive Radiator'!C$41,0),IMPRODUCT(C148,COMPLEX('Passive Radiator'!C$42,0)))))</f>
        <v>0.999694098653184+0.0174873603262947i</v>
      </c>
      <c r="F148" s="31" t="str">
        <f>IMDIV(IMPRODUCT(C148,COMPLEX(('Passive Radiator'!C$42*'Passive Radiator'!C$14/'Passive Radiator'!C$24),0)),IMSUM(COMPLEX('Passive Radiator'!C$41,0),IMPRODUCT(C148,COMPLEX('Passive Radiator'!C$42,0))))</f>
        <v>0.499847049326593+0.00874368016314739i</v>
      </c>
      <c r="G148" s="42" t="str">
        <f>IMPRODUCT(F148,IMSUB(COMPLEX(1,0),IMDIV(IMPRODUCT(COMPLEX('Passive Radiator'!C$41,0),E148),IMSUM(COMPLEX('Passive Radiator'!C$25-(2*PI()*B148)^2*'Passive Radiator'!C$40,0),IMPRODUCT(C148,COMPLEX('Passive Radiator'!C$26,0)),IMPRODUCT(COMPLEX('Passive Radiator'!C$41,0),E148)))))</f>
        <v>0.506951328692235+0.00900501513611791i</v>
      </c>
      <c r="H148" s="44" t="str">
        <f>IMDIV(COMPLEX('Passive Radiator'!C$18,0),IMPRODUCT(D148,IMSUM(COMPLEX('Passive Radiator'!C$16-(2*PI()*B148)^2*'Passive Radiator'!C$15,0),IMPRODUCT(C148,IMSUM(COMPLEX('Passive Radiator'!C$17,0),IMDIV(COMPLEX('Passive Radiator'!C$18^2,0),D148))),IMPRODUCT(COMPLEX('Passive Radiator'!C$14*'Passive Radiator'!C$41/'Passive Radiator'!C$24,0),G148))))</f>
        <v>-0.0000105842269774042-3.31028531043025E-06i</v>
      </c>
      <c r="I148" s="39">
        <f t="shared" si="21"/>
        <v>-162.6325898185992</v>
      </c>
      <c r="J148" s="32" t="str">
        <f>IMPRODUCT(IMDIV(IMPRODUCT(COMPLEX(-'Passive Radiator'!C$41,0),F148),IMSUM(IMPRODUCT(COMPLEX('Passive Radiator'!C$41,0),E148),COMPLEX('Passive Radiator'!C$25-(2*PI()*B148)^2*'Passive Radiator'!C$40,0),IMPRODUCT(COMPLEX('Passive Radiator'!C$26,0),C148))),H148)</f>
        <v>-7.47879767812552E-08-2.49830183372438E-08i</v>
      </c>
      <c r="K148" s="39">
        <f t="shared" si="22"/>
        <v>-161.52803808530876</v>
      </c>
      <c r="L148" s="52" t="str">
        <f>IMSUM(IMPRODUCT(COMPLEX(-('Passive Radiator'!C$14/'Passive Radiator'!C$24),0),H148),IMDIV(IMPRODUCT(COMPLEX(-'Passive Radiator'!C$41,0),J148),IMSUM(COMPLEX('Passive Radiator'!C$41,0),IMPRODUCT(COMPLEX('Passive Radiator'!C$42,0),C148))),IMDIV(IMPRODUCT(COMPLEX('Passive Radiator'!C$42*'Passive Radiator'!C$14/'Passive Radiator'!C$24,0),C148,H148),IMSUM(COMPLEX('Passive Radiator'!C$41,0),IMPRODUCT(COMPLEX('Passive Radiator'!C$42,0),C148))))</f>
        <v>3.10227054333851E-08-9.33389870562615E-08i</v>
      </c>
      <c r="M148" s="40">
        <f t="shared" si="23"/>
        <v>-71.614947537129439</v>
      </c>
      <c r="N148" s="51" t="str">
        <f>IMPRODUCT(COMPLEX(('Passive Radiator'!C$10*'Passive Radiator'!C$14)/(2*PI()),0),C148,C148,H148)</f>
        <v>0.107657846182585+0.0336706863459737i</v>
      </c>
      <c r="O148" s="40">
        <f t="shared" si="24"/>
        <v>17.367410181400768</v>
      </c>
      <c r="P148" s="38" t="str">
        <f>IMPRODUCT(COMPLEX(('Passive Radiator'!C$10*'Passive Radiator'!C$24)/(2*PI()),0),C148,C148,J148)</f>
        <v>0.00152141720275121+0.000508231342935036i</v>
      </c>
      <c r="Q148" s="35">
        <f t="shared" si="25"/>
        <v>18.47196191469121</v>
      </c>
      <c r="R148" s="53" t="str">
        <f>IMPRODUCT(COMPLEX(('Passive Radiator'!C$10*'Passive Radiator'!C$24)/(2*PI()),0),C148,C148,L148)</f>
        <v>-0.000631097132902588+0.00189880174202495i</v>
      </c>
      <c r="S148" s="45">
        <f t="shared" si="26"/>
        <v>108.38505246287055</v>
      </c>
      <c r="T148" s="50">
        <f>IMABS(IMDIV(D148,IMSUB(COMPLEX(1,0),IMPRODUCT(COMPLEX('Passive Radiator'!C$18,0),IMPRODUCT(C148,H148)))))</f>
        <v>6.2809385664009092</v>
      </c>
      <c r="U148" s="33">
        <f>20*LOG10('Passive Radiator'!C$31*50000*IMABS(N148))</f>
        <v>104.85284563899384</v>
      </c>
      <c r="V148" s="34">
        <f>20*LOG10('Passive Radiator'!C$31*50000*IMABS(P148))</f>
        <v>67.91104769633391</v>
      </c>
      <c r="W148" s="34">
        <f>20*LOG10('Passive Radiator'!C$31*50000*IMABS(R148))</f>
        <v>69.831283571873328</v>
      </c>
      <c r="X148" s="40">
        <f>1000*'Passive Radiator'!C$31*IMABS(H148)</f>
        <v>0.34378405927759415</v>
      </c>
      <c r="Y148" s="40">
        <f>1000*'Passive Radiator'!C$31*IMABS(J148)</f>
        <v>2.4443637949163777E-3</v>
      </c>
      <c r="Z148" s="40">
        <f>'Passive Radiator'!C$31*IMABS(IMPRODUCT(C148,J148))</f>
        <v>3.7628057169969693E-3</v>
      </c>
      <c r="AA148" s="40">
        <f>1000*'Passive Radiator'!C$31*IMABS(L148)</f>
        <v>3.0491419024979479E-3</v>
      </c>
      <c r="AB148" s="53" t="str">
        <f t="shared" si="27"/>
        <v>0.108548166252434+0.0360777194309337i</v>
      </c>
      <c r="AC148" s="40">
        <f>20*LOG10('Passive Radiator'!C$31*50000*IMABS(AB148))</f>
        <v>104.97414096505649</v>
      </c>
      <c r="AD148" s="40">
        <f t="shared" si="28"/>
        <v>177299.31114428546</v>
      </c>
      <c r="AE148" s="35">
        <f t="shared" si="29"/>
        <v>18.385052462870473</v>
      </c>
      <c r="AG148" s="77"/>
      <c r="AH148" s="2"/>
      <c r="AI148" s="2"/>
      <c r="AJ148" s="2"/>
      <c r="AK148" s="4"/>
      <c r="AL148" s="4"/>
      <c r="AM148" s="4"/>
      <c r="AN148" s="4"/>
      <c r="AO148" s="4"/>
      <c r="AP148" s="4"/>
      <c r="AQ148" s="5"/>
      <c r="AR148" s="5"/>
      <c r="AS148" s="4"/>
      <c r="AT148" s="11"/>
      <c r="AU148" s="11"/>
    </row>
    <row r="149" spans="2:47" x14ac:dyDescent="0.25">
      <c r="B149" s="37">
        <v>251</v>
      </c>
      <c r="C149" s="29" t="str">
        <f t="shared" si="20"/>
        <v>1577.07951210208i</v>
      </c>
      <c r="D149" s="30" t="str">
        <f>COMPLEX('Passive Radiator'!C$19,2*PI()*B149*'Passive Radiator'!C$20)</f>
        <v>6</v>
      </c>
      <c r="E149" s="31" t="str">
        <f>IMSUB(COMPLEX(1,0),IMDIV(COMPLEX('Passive Radiator'!C$41,0),IMSUM(COMPLEX('Passive Radiator'!C$41,0),IMPRODUCT(C149,COMPLEX('Passive Radiator'!C$42,0)))))</f>
        <v>0.99970854440925+0.0170695824315751i</v>
      </c>
      <c r="F149" s="31" t="str">
        <f>IMDIV(IMPRODUCT(C149,COMPLEX(('Passive Radiator'!C$42*'Passive Radiator'!C$14/'Passive Radiator'!C$24),0)),IMSUM(COMPLEX('Passive Radiator'!C$41,0),IMPRODUCT(C149,COMPLEX('Passive Radiator'!C$42,0))))</f>
        <v>0.499854272204626+0.00853479121578756i</v>
      </c>
      <c r="G149" s="42" t="str">
        <f>IMPRODUCT(F149,IMSUB(COMPLEX(1,0),IMDIV(IMPRODUCT(COMPLEX('Passive Radiator'!C$41,0),E149),IMSUM(COMPLEX('Passive Radiator'!C$25-(2*PI()*B149)^2*'Passive Radiator'!C$40,0),IMPRODUCT(C149,COMPLEX('Passive Radiator'!C$26,0)),IMPRODUCT(COMPLEX('Passive Radiator'!C$41,0),E149)))))</f>
        <v>0.506618421024413+0.00877757619609237i</v>
      </c>
      <c r="H149" s="44" t="str">
        <f>IMDIV(COMPLEX('Passive Radiator'!C$18,0),IMPRODUCT(D149,IMSUM(COMPLEX('Passive Radiator'!C$16-(2*PI()*B149)^2*'Passive Radiator'!C$15,0),IMPRODUCT(C149,IMSUM(COMPLEX('Passive Radiator'!C$17,0),IMDIV(COMPLEX('Passive Radiator'!C$18^2,0),D149))),IMPRODUCT(COMPLEX('Passive Radiator'!C$14*'Passive Radiator'!C$41/'Passive Radiator'!C$24,0),G149))))</f>
        <v>-0.0000101141306387413-3.08278937921633E-06i</v>
      </c>
      <c r="I149" s="39">
        <f t="shared" si="21"/>
        <v>-163.04876635483876</v>
      </c>
      <c r="J149" s="32" t="str">
        <f>IMPRODUCT(IMDIV(IMPRODUCT(COMPLEX(-'Passive Radiator'!C$41,0),F149),IMSUM(IMPRODUCT(COMPLEX('Passive Radiator'!C$41,0),E149),COMPLEX('Passive Radiator'!C$25-(2*PI()*B149)^2*'Passive Radiator'!C$40,0),IMPRODUCT(COMPLEX('Passive Radiator'!C$26,0),C149))),H149)</f>
        <v>-6.80630037714237E-08-2.21526546106246E-08i</v>
      </c>
      <c r="K149" s="39">
        <f t="shared" si="22"/>
        <v>-161.97134169678972</v>
      </c>
      <c r="L149" s="52" t="str">
        <f>IMSUM(IMPRODUCT(COMPLEX(-('Passive Radiator'!C$14/'Passive Radiator'!C$24),0),H149),IMDIV(IMPRODUCT(COMPLEX(-'Passive Radiator'!C$41,0),J149),IMSUM(COMPLEX('Passive Radiator'!C$41,0),IMPRODUCT(COMPLEX('Passive Radiator'!C$42,0),C149))),IMDIV(IMPRODUCT(COMPLEX('Passive Radiator'!C$42*'Passive Radiator'!C$14/'Passive Radiator'!C$24,0),C149,H149),IMSUM(COMPLEX('Passive Radiator'!C$41,0),IMPRODUCT(COMPLEX('Passive Radiator'!C$42,0),C149))))</f>
        <v>2.8182847580897E-08-8.70280957693907E-08i</v>
      </c>
      <c r="M149" s="40">
        <f t="shared" si="23"/>
        <v>-72.056169686493789</v>
      </c>
      <c r="N149" s="51" t="str">
        <f>IMPRODUCT(COMPLEX(('Passive Radiator'!C$10*'Passive Radiator'!C$14)/(2*PI()),0),C149,C149,H149)</f>
        <v>0.107976780825681+0.0329113479962728i</v>
      </c>
      <c r="O149" s="40">
        <f t="shared" si="24"/>
        <v>16.951233645161302</v>
      </c>
      <c r="P149" s="38" t="str">
        <f>IMPRODUCT(COMPLEX(('Passive Radiator'!C$10*'Passive Radiator'!C$24)/(2*PI()),0),C149,C149,J149)</f>
        <v>0.00145325867404045+0.000472996131261384i</v>
      </c>
      <c r="Q149" s="35">
        <f t="shared" si="25"/>
        <v>18.028658303210282</v>
      </c>
      <c r="R149" s="53" t="str">
        <f>IMPRODUCT(COMPLEX(('Passive Radiator'!C$10*'Passive Radiator'!C$24)/(2*PI()),0),C149,C149,L149)</f>
        <v>-0.000601750810817056+0.00185819502599135i</v>
      </c>
      <c r="S149" s="45">
        <f t="shared" si="26"/>
        <v>107.94383031350625</v>
      </c>
      <c r="T149" s="50">
        <f>IMABS(IMDIV(D149,IMSUB(COMPLEX(1,0),IMPRODUCT(COMPLEX('Passive Radiator'!C$18,0),IMPRODUCT(C149,H149)))))</f>
        <v>6.2671539744395437</v>
      </c>
      <c r="U149" s="33">
        <f>20*LOG10('Passive Radiator'!C$31*50000*IMABS(N149))</f>
        <v>104.85905837776713</v>
      </c>
      <c r="V149" s="34">
        <f>20*LOG10('Passive Radiator'!C$31*50000*IMABS(P149))</f>
        <v>67.490778751161287</v>
      </c>
      <c r="W149" s="34">
        <f>20*LOG10('Passive Radiator'!C$31*50000*IMABS(R149))</f>
        <v>69.621571181884349</v>
      </c>
      <c r="X149" s="40">
        <f>1000*'Passive Radiator'!C$31*IMABS(H149)</f>
        <v>0.3277789788953881</v>
      </c>
      <c r="Y149" s="40">
        <f>1000*'Passive Radiator'!C$31*IMABS(J149)</f>
        <v>2.2188968875834886E-3</v>
      </c>
      <c r="Z149" s="40">
        <f>'Passive Radiator'!C$31*IMABS(IMPRODUCT(C149,J149))</f>
        <v>3.4993768208749932E-3</v>
      </c>
      <c r="AA149" s="40">
        <f>1000*'Passive Radiator'!C$31*IMABS(L149)</f>
        <v>2.8358074721893151E-3</v>
      </c>
      <c r="AB149" s="53" t="str">
        <f t="shared" si="27"/>
        <v>0.108828288688904+0.0352425391535255i</v>
      </c>
      <c r="AC149" s="40">
        <f>20*LOG10('Passive Radiator'!C$31*50000*IMABS(AB149))</f>
        <v>104.97458131739792</v>
      </c>
      <c r="AD149" s="40">
        <f t="shared" si="28"/>
        <v>177308.29999277013</v>
      </c>
      <c r="AE149" s="35">
        <f t="shared" si="29"/>
        <v>17.943830313507757</v>
      </c>
      <c r="AG149" s="77"/>
      <c r="AH149" s="2"/>
      <c r="AI149" s="2"/>
      <c r="AJ149" s="2"/>
      <c r="AK149" s="4"/>
      <c r="AL149" s="4"/>
      <c r="AM149" s="4"/>
      <c r="AN149" s="4"/>
      <c r="AO149" s="4"/>
      <c r="AP149" s="4"/>
      <c r="AQ149" s="5"/>
      <c r="AR149" s="5"/>
      <c r="AS149" s="4"/>
      <c r="AT149" s="11"/>
      <c r="AU149" s="11"/>
    </row>
    <row r="150" spans="2:47" x14ac:dyDescent="0.25">
      <c r="B150" s="37">
        <v>257</v>
      </c>
      <c r="C150" s="29" t="str">
        <f t="shared" si="20"/>
        <v>1614.77862394515i</v>
      </c>
      <c r="D150" s="30" t="str">
        <f>COMPLEX('Passive Radiator'!C$19,2*PI()*B150*'Passive Radiator'!C$20)</f>
        <v>6</v>
      </c>
      <c r="E150" s="31" t="str">
        <f>IMSUB(COMPLEX(1,0),IMDIV(COMPLEX('Passive Radiator'!C$41,0),IMSUM(COMPLEX('Passive Radiator'!C$41,0),IMPRODUCT(C150,COMPLEX('Passive Radiator'!C$42,0)))))</f>
        <v>0.999721990633555+0.0166712950077858i</v>
      </c>
      <c r="F150" s="31" t="str">
        <f>IMDIV(IMPRODUCT(C150,COMPLEX(('Passive Radiator'!C$42*'Passive Radiator'!C$14/'Passive Radiator'!C$24),0)),IMSUM(COMPLEX('Passive Radiator'!C$41,0),IMPRODUCT(C150,COMPLEX('Passive Radiator'!C$42,0))))</f>
        <v>0.499860995316779+0.00833564750389294i</v>
      </c>
      <c r="G150" s="42" t="str">
        <f>IMPRODUCT(F150,IMSUB(COMPLEX(1,0),IMDIV(IMPRODUCT(COMPLEX('Passive Radiator'!C$41,0),E150),IMSUM(COMPLEX('Passive Radiator'!C$25-(2*PI()*B150)^2*'Passive Radiator'!C$40,0),IMPRODUCT(C150,COMPLEX('Passive Radiator'!C$26,0)),IMPRODUCT(COMPLEX('Passive Radiator'!C$41,0),E150)))))</f>
        <v>0.506308966777223+0.00856160277703703i</v>
      </c>
      <c r="H150" s="44" t="str">
        <f>IMDIV(COMPLEX('Passive Radiator'!C$18,0),IMPRODUCT(D150,IMSUM(COMPLEX('Passive Radiator'!C$16-(2*PI()*B150)^2*'Passive Radiator'!C$15,0),IMPRODUCT(C150,IMSUM(COMPLEX('Passive Radiator'!C$17,0),IMDIV(COMPLEX('Passive Radiator'!C$18^2,0),D150))),IMPRODUCT(COMPLEX('Passive Radiator'!C$14*'Passive Radiator'!C$41/'Passive Radiator'!C$24,0),G150))))</f>
        <v>-9.67394858253367E-06-2.87557688054748E-06i</v>
      </c>
      <c r="I150" s="39">
        <f t="shared" si="21"/>
        <v>-163.44544211724173</v>
      </c>
      <c r="J150" s="32" t="str">
        <f>IMPRODUCT(IMDIV(IMPRODUCT(COMPLEX(-'Passive Radiator'!C$41,0),F150),IMSUM(IMPRODUCT(COMPLEX('Passive Radiator'!C$41,0),E150),COMPLEX('Passive Radiator'!C$25-(2*PI()*B150)^2*'Passive Radiator'!C$40,0),IMPRODUCT(COMPLEX('Passive Radiator'!C$26,0),C150))),H150)</f>
        <v>-6.20732432611515E-08-1.96981522727623E-08i</v>
      </c>
      <c r="K150" s="39">
        <f t="shared" si="22"/>
        <v>-162.39382809525353</v>
      </c>
      <c r="L150" s="52" t="str">
        <f>IMSUM(IMPRODUCT(COMPLEX(-('Passive Radiator'!C$14/'Passive Radiator'!C$24),0),H150),IMDIV(IMPRODUCT(COMPLEX(-'Passive Radiator'!C$41,0),J150),IMSUM(COMPLEX('Passive Radiator'!C$41,0),IMPRODUCT(COMPLEX('Passive Radiator'!C$42,0),C150))),IMDIV(IMPRODUCT(COMPLEX('Passive Radiator'!C$42*'Passive Radiator'!C$14/'Passive Radiator'!C$24,0),C150,H150),IMSUM(COMPLEX('Passive Radiator'!C$41,0),IMPRODUCT(COMPLEX('Passive Radiator'!C$42,0),C150))))</f>
        <v>2.56601700554804E-08-8.12682717810831E-08i</v>
      </c>
      <c r="M150" s="40">
        <f t="shared" si="23"/>
        <v>-72.476672078771401</v>
      </c>
      <c r="N150" s="51" t="str">
        <f>IMPRODUCT(COMPLEX(('Passive Radiator'!C$10*'Passive Radiator'!C$14)/(2*PI()),0),C150,C150,H150)</f>
        <v>0.108274053274927+0.0321844138103741i</v>
      </c>
      <c r="O150" s="40">
        <f t="shared" si="24"/>
        <v>16.554557882758225</v>
      </c>
      <c r="P150" s="38" t="str">
        <f>IMPRODUCT(COMPLEX(('Passive Radiator'!C$10*'Passive Radiator'!C$24)/(2*PI()),0),C150,C150,J150)</f>
        <v>0.0013894888091384+0.000440936556650602i</v>
      </c>
      <c r="Q150" s="35">
        <f t="shared" si="25"/>
        <v>17.606171904746439</v>
      </c>
      <c r="R150" s="53" t="str">
        <f>IMPRODUCT(COMPLEX(('Passive Radiator'!C$10*'Passive Radiator'!C$24)/(2*PI()),0),C150,C150,L150)</f>
        <v>-0.000574394332557658+0.00181916310869654i</v>
      </c>
      <c r="S150" s="45">
        <f t="shared" si="26"/>
        <v>107.5233279212286</v>
      </c>
      <c r="T150" s="50">
        <f>IMABS(IMDIV(D150,IMSUB(COMPLEX(1,0),IMPRODUCT(COMPLEX('Passive Radiator'!C$18,0),IMPRODUCT(C150,H150)))))</f>
        <v>6.2543708956177433</v>
      </c>
      <c r="U150" s="33">
        <f>20*LOG10('Passive Radiator'!C$31*50000*IMABS(N150))</f>
        <v>104.86483679426078</v>
      </c>
      <c r="V150" s="34">
        <f>20*LOG10('Passive Radiator'!C$31*50000*IMABS(P150))</f>
        <v>67.080436254948253</v>
      </c>
      <c r="W150" s="34">
        <f>20*LOG10('Passive Radiator'!C$31*50000*IMABS(R150))</f>
        <v>69.416792567567725</v>
      </c>
      <c r="X150" s="40">
        <f>1000*'Passive Radiator'!C$31*IMABS(H150)</f>
        <v>0.31286084583098611</v>
      </c>
      <c r="Y150" s="40">
        <f>1000*'Passive Radiator'!C$31*IMABS(J150)</f>
        <v>2.0188367064659239E-3</v>
      </c>
      <c r="Z150" s="40">
        <f>'Passive Radiator'!C$31*IMABS(IMPRODUCT(C150,J150))</f>
        <v>3.2599743588370093E-3</v>
      </c>
      <c r="AA150" s="40">
        <f>1000*'Passive Radiator'!C$31*IMABS(L150)</f>
        <v>2.6419160185106785E-3</v>
      </c>
      <c r="AB150" s="53" t="str">
        <f t="shared" si="27"/>
        <v>0.109089147751508+0.0344445134757213i</v>
      </c>
      <c r="AC150" s="40">
        <f>20*LOG10('Passive Radiator'!C$31*50000*IMABS(AB150))</f>
        <v>104.97499074008621</v>
      </c>
      <c r="AD150" s="40">
        <f t="shared" si="28"/>
        <v>177316.6578875632</v>
      </c>
      <c r="AE150" s="35">
        <f t="shared" si="29"/>
        <v>17.523327921234333</v>
      </c>
      <c r="AG150" s="77"/>
      <c r="AH150" s="2"/>
      <c r="AI150" s="2"/>
      <c r="AJ150" s="2"/>
      <c r="AK150" s="4"/>
      <c r="AL150" s="4"/>
      <c r="AM150" s="4"/>
      <c r="AN150" s="4"/>
      <c r="AO150" s="4"/>
      <c r="AP150" s="4"/>
      <c r="AQ150" s="5"/>
      <c r="AR150" s="5"/>
      <c r="AS150" s="4"/>
      <c r="AT150" s="11"/>
      <c r="AU150" s="11"/>
    </row>
    <row r="151" spans="2:47" x14ac:dyDescent="0.25">
      <c r="B151" s="37">
        <v>263</v>
      </c>
      <c r="C151" s="29" t="str">
        <f t="shared" si="20"/>
        <v>1652.47773578823i</v>
      </c>
      <c r="D151" s="30" t="str">
        <f>COMPLEX('Passive Radiator'!C$19,2*PI()*B151*'Passive Radiator'!C$20)</f>
        <v>6</v>
      </c>
      <c r="E151" s="31" t="str">
        <f>IMSUB(COMPLEX(1,0),IMDIV(COMPLEX('Passive Radiator'!C$41,0),IMSUM(COMPLEX('Passive Radiator'!C$41,0),IMPRODUCT(C151,COMPLEX('Passive Radiator'!C$42,0)))))</f>
        <v>0.999734527448534+0.0162911655749354i</v>
      </c>
      <c r="F151" s="31" t="str">
        <f>IMDIV(IMPRODUCT(C151,COMPLEX(('Passive Radiator'!C$42*'Passive Radiator'!C$14/'Passive Radiator'!C$24),0)),IMSUM(COMPLEX('Passive Radiator'!C$41,0),IMPRODUCT(C151,COMPLEX('Passive Radiator'!C$42,0))))</f>
        <v>0.499867263724268+0.00814558278746771i</v>
      </c>
      <c r="G151" s="42" t="str">
        <f>IMPRODUCT(F151,IMSUB(COMPLEX(1,0),IMDIV(IMPRODUCT(COMPLEX('Passive Radiator'!C$41,0),E151),IMSUM(COMPLEX('Passive Radiator'!C$25-(2*PI()*B151)^2*'Passive Radiator'!C$40,0),IMPRODUCT(C151,COMPLEX('Passive Radiator'!C$26,0)),IMPRODUCT(COMPLEX('Passive Radiator'!C$41,0),E151)))))</f>
        <v>0.506020804967697+0.00835623317283365i</v>
      </c>
      <c r="H151" s="44" t="str">
        <f>IMDIV(COMPLEX('Passive Radiator'!C$18,0),IMPRODUCT(D151,IMSUM(COMPLEX('Passive Radiator'!C$16-(2*PI()*B151)^2*'Passive Radiator'!C$15,0),IMPRODUCT(C151,IMSUM(COMPLEX('Passive Radiator'!C$17,0),IMDIV(COMPLEX('Passive Radiator'!C$18^2,0),D151))),IMPRODUCT(COMPLEX('Passive Radiator'!C$14*'Passive Radiator'!C$41/'Passive Radiator'!C$24,0),G151))))</f>
        <v>-9.26126366772263E-06-2.68644695122862E-06i</v>
      </c>
      <c r="I151" s="39">
        <f t="shared" si="21"/>
        <v>-163.82395773993628</v>
      </c>
      <c r="J151" s="32" t="str">
        <f>IMPRODUCT(IMDIV(IMPRODUCT(COMPLEX(-'Passive Radiator'!C$41,0),F151),IMSUM(IMPRODUCT(COMPLEX('Passive Radiator'!C$41,0),E151),COMPLEX('Passive Radiator'!C$25-(2*PI()*B151)^2*'Passive Radiator'!C$40,0),IMPRODUCT(COMPLEX('Passive Radiator'!C$26,0),C151))),H151)</f>
        <v>-5.67248409644631E-08-1.75625994849838E-08i</v>
      </c>
      <c r="K151" s="39">
        <f t="shared" si="22"/>
        <v>-162.79693250072245</v>
      </c>
      <c r="L151" s="52" t="str">
        <f>IMSUM(IMPRODUCT(COMPLEX(-('Passive Radiator'!C$14/'Passive Radiator'!C$24),0),H151),IMDIV(IMPRODUCT(COMPLEX(-'Passive Radiator'!C$41,0),J151),IMSUM(COMPLEX('Passive Radiator'!C$41,0),IMPRODUCT(COMPLEX('Passive Radiator'!C$42,0),C151))),IMDIV(IMPRODUCT(COMPLEX('Passive Radiator'!C$42*'Passive Radiator'!C$14/'Passive Radiator'!C$24,0),C151,H151),IMSUM(COMPLEX('Passive Radiator'!C$41,0),IMPRODUCT(COMPLEX('Passive Radiator'!C$42,0),C151))))</f>
        <v>2.34131557975883E-08-7.60012523470183E-08i</v>
      </c>
      <c r="M151" s="40">
        <f t="shared" si="23"/>
        <v>-72.877883240424026</v>
      </c>
      <c r="N151" s="51" t="str">
        <f>IMPRODUCT(COMPLEX(('Passive Radiator'!C$10*'Passive Radiator'!C$14)/(2*PI()),0),C151,C151,H151)</f>
        <v>0.108551572550091+0.0314879320566815i</v>
      </c>
      <c r="O151" s="40">
        <f t="shared" si="24"/>
        <v>16.176042260063639</v>
      </c>
      <c r="P151" s="38" t="str">
        <f>IMPRODUCT(COMPLEX(('Passive Radiator'!C$10*'Passive Radiator'!C$24)/(2*PI()),0),C151,C151,J151)</f>
        <v>0.00132974741034674+0.000411703599111805i</v>
      </c>
      <c r="Q151" s="35">
        <f t="shared" si="25"/>
        <v>17.203067499277573</v>
      </c>
      <c r="R151" s="53" t="str">
        <f>IMPRODUCT(COMPLEX(('Passive Radiator'!C$10*'Passive Radiator'!C$24)/(2*PI()),0),C151,C151,L151)</f>
        <v>-0.00054885272061657+0.00178162629939977i</v>
      </c>
      <c r="S151" s="45">
        <f t="shared" si="26"/>
        <v>107.12211675957596</v>
      </c>
      <c r="T151" s="50">
        <f>IMABS(IMDIV(D151,IMSUB(COMPLEX(1,0),IMPRODUCT(COMPLEX('Passive Radiator'!C$18,0),IMPRODUCT(C151,H151)))))</f>
        <v>6.2424936197082213</v>
      </c>
      <c r="U151" s="33">
        <f>20*LOG10('Passive Radiator'!C$31*50000*IMABS(N151))</f>
        <v>104.87022053551661</v>
      </c>
      <c r="V151" s="34">
        <f>20*LOG10('Passive Radiator'!C$31*50000*IMABS(P151))</f>
        <v>66.679562176309986</v>
      </c>
      <c r="W151" s="34">
        <f>20*LOG10('Passive Radiator'!C$31*50000*IMABS(R151))</f>
        <v>69.216721393727454</v>
      </c>
      <c r="X151" s="40">
        <f>1000*'Passive Radiator'!C$31*IMABS(H151)</f>
        <v>0.29893388879315075</v>
      </c>
      <c r="Y151" s="40">
        <f>1000*'Passive Radiator'!C$31*IMABS(J151)</f>
        <v>1.8408238743215369E-3</v>
      </c>
      <c r="Z151" s="40">
        <f>'Passive Radiator'!C$31*IMABS(IMPRODUCT(C151,J151))</f>
        <v>3.0419204678237702E-3</v>
      </c>
      <c r="AA151" s="40">
        <f>1000*'Passive Radiator'!C$31*IMABS(L151)</f>
        <v>2.4653024033637993E-3</v>
      </c>
      <c r="AB151" s="53" t="str">
        <f t="shared" si="27"/>
        <v>0.109332467239821+0.0336812619551931i</v>
      </c>
      <c r="AC151" s="40">
        <f>20*LOG10('Passive Radiator'!C$31*50000*IMABS(AB151))</f>
        <v>104.97537206941418</v>
      </c>
      <c r="AD151" s="40">
        <f t="shared" si="28"/>
        <v>177324.44264296244</v>
      </c>
      <c r="AE151" s="35">
        <f t="shared" si="29"/>
        <v>17.122116759588636</v>
      </c>
      <c r="AG151" s="77"/>
      <c r="AH151" s="2"/>
      <c r="AI151" s="2"/>
      <c r="AJ151" s="2"/>
      <c r="AK151" s="4"/>
      <c r="AL151" s="4"/>
      <c r="AM151" s="4"/>
      <c r="AN151" s="4"/>
      <c r="AO151" s="4"/>
      <c r="AP151" s="4"/>
      <c r="AQ151" s="5"/>
      <c r="AR151" s="5"/>
      <c r="AS151" s="4"/>
      <c r="AT151" s="11"/>
      <c r="AU151" s="11"/>
    </row>
    <row r="152" spans="2:47" x14ac:dyDescent="0.25">
      <c r="B152" s="37">
        <v>269</v>
      </c>
      <c r="C152" s="29" t="str">
        <f t="shared" si="20"/>
        <v>1690.17684763131i</v>
      </c>
      <c r="D152" s="30" t="str">
        <f>COMPLEX('Passive Radiator'!C$19,2*PI()*B152*'Passive Radiator'!C$20)</f>
        <v>6</v>
      </c>
      <c r="E152" s="31" t="str">
        <f>IMSUB(COMPLEX(1,0),IMDIV(COMPLEX('Passive Radiator'!C$41,0),IMSUM(COMPLEX('Passive Radiator'!C$41,0),IMPRODUCT(C152,COMPLEX('Passive Radiator'!C$42,0)))))</f>
        <v>0.999746235044433+0.0159279803777658i</v>
      </c>
      <c r="F152" s="31" t="str">
        <f>IMDIV(IMPRODUCT(C152,COMPLEX(('Passive Radiator'!C$42*'Passive Radiator'!C$14/'Passive Radiator'!C$24),0)),IMSUM(COMPLEX('Passive Radiator'!C$41,0),IMPRODUCT(C152,COMPLEX('Passive Radiator'!C$42,0))))</f>
        <v>0.499873117522218+0.00796399018888291i</v>
      </c>
      <c r="G152" s="42" t="str">
        <f>IMPRODUCT(F152,IMSUB(COMPLEX(1,0),IMDIV(IMPRODUCT(COMPLEX('Passive Radiator'!C$41,0),E152),IMSUM(COMPLEX('Passive Radiator'!C$25-(2*PI()*B152)^2*'Passive Radiator'!C$40,0),IMPRODUCT(C152,COMPLEX('Passive Radiator'!C$26,0)),IMPRODUCT(COMPLEX('Passive Radiator'!C$41,0),E152)))))</f>
        <v>0.505752018795085+0.00816069117066904i</v>
      </c>
      <c r="H152" s="44" t="str">
        <f>IMDIV(COMPLEX('Passive Radiator'!C$18,0),IMPRODUCT(D152,IMSUM(COMPLEX('Passive Radiator'!C$16-(2*PI()*B152)^2*'Passive Radiator'!C$15,0),IMPRODUCT(C152,IMSUM(COMPLEX('Passive Radiator'!C$17,0),IMDIV(COMPLEX('Passive Radiator'!C$18^2,0),D152))),IMPRODUCT(COMPLEX('Passive Radiator'!C$14*'Passive Radiator'!C$41/'Passive Radiator'!C$24,0),G152))))</f>
        <v>-8.87388996642186E-06-2.51347786606959E-06i</v>
      </c>
      <c r="I152" s="39">
        <f t="shared" si="21"/>
        <v>-164.18553360748103</v>
      </c>
      <c r="J152" s="32" t="str">
        <f>IMPRODUCT(IMDIV(IMPRODUCT(COMPLEX(-'Passive Radiator'!C$41,0),F152),IMSUM(IMPRODUCT(COMPLEX('Passive Radiator'!C$41,0),E152),COMPLEX('Passive Radiator'!C$25-(2*PI()*B152)^2*'Passive Radiator'!C$40,0),IMPRODUCT(COMPLEX('Passive Radiator'!C$26,0),C152))),H152)</f>
        <v>-5.19375482031373E-08-1.56987146297946E-08i</v>
      </c>
      <c r="K152" s="39">
        <f t="shared" si="22"/>
        <v>-163.18196094862037</v>
      </c>
      <c r="L152" s="52" t="str">
        <f>IMSUM(IMPRODUCT(COMPLEX(-('Passive Radiator'!C$14/'Passive Radiator'!C$24),0),H152),IMDIV(IMPRODUCT(COMPLEX(-'Passive Radiator'!C$41,0),J152),IMSUM(COMPLEX('Passive Radiator'!C$41,0),IMPRODUCT(COMPLEX('Passive Radiator'!C$42,0),C152))),IMDIV(IMPRODUCT(COMPLEX('Passive Radiator'!C$42*'Passive Radiator'!C$14/'Passive Radiator'!C$24,0),C152,H152),IMSUM(COMPLEX('Passive Radiator'!C$41,0),IMPRODUCT(COMPLEX('Passive Radiator'!C$42,0),C152))))</f>
        <v>2.14064829600516E-08-7.11759327953483E-08i</v>
      </c>
      <c r="M152" s="40">
        <f t="shared" si="23"/>
        <v>-73.261103113044584</v>
      </c>
      <c r="N152" s="51" t="str">
        <f>IMPRODUCT(COMPLEX(('Passive Radiator'!C$10*'Passive Radiator'!C$14)/(2*PI()),0),C152,C152,H152)</f>
        <v>0.108811042923443+0.0308200968241552i</v>
      </c>
      <c r="O152" s="40">
        <f t="shared" si="24"/>
        <v>15.814466392518888</v>
      </c>
      <c r="P152" s="38" t="str">
        <f>IMPRODUCT(COMPLEX(('Passive Radiator'!C$10*'Passive Radiator'!C$24)/(2*PI()),0),C152,C152,J152)</f>
        <v>0.00127370945735283+0.000384993169374228i</v>
      </c>
      <c r="Q152" s="35">
        <f t="shared" si="25"/>
        <v>16.818039051379596</v>
      </c>
      <c r="R152" s="53" t="str">
        <f>IMPRODUCT(COMPLEX(('Passive Radiator'!C$10*'Passive Radiator'!C$24)/(2*PI()),0),C152,C152,L152)</f>
        <v>-0.000524969713399618+0.00174550901753711i</v>
      </c>
      <c r="S152" s="45">
        <f t="shared" si="26"/>
        <v>106.73889688695539</v>
      </c>
      <c r="T152" s="50">
        <f>IMABS(IMDIV(D152,IMSUB(COMPLEX(1,0),IMPRODUCT(COMPLEX('Passive Radiator'!C$18,0),IMPRODUCT(C152,H152)))))</f>
        <v>6.2314377078564318</v>
      </c>
      <c r="U152" s="33">
        <f>20*LOG10('Passive Radiator'!C$31*50000*IMABS(N152))</f>
        <v>104.87524481664842</v>
      </c>
      <c r="V152" s="34">
        <f>20*LOG10('Passive Radiator'!C$31*50000*IMABS(P152))</f>
        <v>66.287729465329647</v>
      </c>
      <c r="W152" s="34">
        <f>20*LOG10('Passive Radiator'!C$31*50000*IMABS(R152))</f>
        <v>69.021146517441593</v>
      </c>
      <c r="X152" s="40">
        <f>1000*'Passive Radiator'!C$31*IMABS(H152)</f>
        <v>0.28591260526379086</v>
      </c>
      <c r="Y152" s="40">
        <f>1000*'Passive Radiator'!C$31*IMABS(J152)</f>
        <v>1.6820059960535459E-3</v>
      </c>
      <c r="Z152" s="40">
        <f>'Passive Radiator'!C$31*IMABS(IMPRODUCT(C152,J152))</f>
        <v>2.8428875921067439E-3</v>
      </c>
      <c r="AA152" s="40">
        <f>1000*'Passive Radiator'!C$31*IMABS(L152)</f>
        <v>2.3040844463796564E-3</v>
      </c>
      <c r="AB152" s="53" t="str">
        <f t="shared" si="27"/>
        <v>0.109559782667396+0.0329505990110665i</v>
      </c>
      <c r="AC152" s="40">
        <f>20*LOG10('Passive Radiator'!C$31*50000*IMABS(AB152))</f>
        <v>104.97572782338081</v>
      </c>
      <c r="AD152" s="40">
        <f t="shared" si="28"/>
        <v>177331.70559107501</v>
      </c>
      <c r="AE152" s="35">
        <f t="shared" si="29"/>
        <v>16.738896886966</v>
      </c>
      <c r="AG152" s="77"/>
      <c r="AH152" s="2"/>
      <c r="AI152" s="2"/>
      <c r="AJ152" s="2"/>
      <c r="AK152" s="4"/>
      <c r="AL152" s="4"/>
      <c r="AM152" s="4"/>
      <c r="AN152" s="4"/>
      <c r="AO152" s="4"/>
      <c r="AP152" s="4"/>
      <c r="AQ152" s="5"/>
      <c r="AR152" s="5"/>
      <c r="AS152" s="4"/>
      <c r="AT152" s="11"/>
      <c r="AU152" s="11"/>
    </row>
    <row r="153" spans="2:47" x14ac:dyDescent="0.25">
      <c r="B153" s="37">
        <v>275</v>
      </c>
      <c r="C153" s="29" t="str">
        <f t="shared" si="20"/>
        <v>1727.87595947439i</v>
      </c>
      <c r="D153" s="30" t="str">
        <f>COMPLEX('Passive Radiator'!C$19,2*PI()*B153*'Passive Radiator'!C$20)</f>
        <v>6</v>
      </c>
      <c r="E153" s="31" t="str">
        <f>IMSUB(COMPLEX(1,0),IMDIV(COMPLEX('Passive Radiator'!C$41,0),IMSUM(COMPLEX('Passive Radiator'!C$41,0),IMPRODUCT(C153,COMPLEX('Passive Radiator'!C$42,0)))))</f>
        <v>0.999757184964353+0.0155806314539899i</v>
      </c>
      <c r="F153" s="31" t="str">
        <f>IMDIV(IMPRODUCT(C153,COMPLEX(('Passive Radiator'!C$42*'Passive Radiator'!C$14/'Passive Radiator'!C$24),0)),IMSUM(COMPLEX('Passive Radiator'!C$41,0),IMPRODUCT(C153,COMPLEX('Passive Radiator'!C$42,0))))</f>
        <v>0.499878592482178+0.00779031572699496i</v>
      </c>
      <c r="G153" s="42" t="str">
        <f>IMPRODUCT(F153,IMSUB(COMPLEX(1,0),IMDIV(IMPRODUCT(COMPLEX('Passive Radiator'!C$41,0),E153),IMSUM(COMPLEX('Passive Radiator'!C$25-(2*PI()*B153)^2*'Passive Radiator'!C$40,0),IMPRODUCT(C153,COMPLEX('Passive Radiator'!C$26,0)),IMPRODUCT(COMPLEX('Passive Radiator'!C$41,0),E153)))))</f>
        <v>0.505500903151172+0.00797427558810696i</v>
      </c>
      <c r="H153" s="44" t="str">
        <f>IMDIV(COMPLEX('Passive Radiator'!C$18,0),IMPRODUCT(D153,IMSUM(COMPLEX('Passive Radiator'!C$16-(2*PI()*B153)^2*'Passive Radiator'!C$15,0),IMPRODUCT(C153,IMSUM(COMPLEX('Passive Radiator'!C$17,0),IMDIV(COMPLEX('Passive Radiator'!C$18^2,0),D153))),IMPRODUCT(COMPLEX('Passive Radiator'!C$14*'Passive Radiator'!C$41/'Passive Radiator'!C$24,0),G153))))</f>
        <v>-8.50984788343179E-06-2.35498678738282E-06i</v>
      </c>
      <c r="I153" s="39">
        <f t="shared" si="21"/>
        <v>-164.5312830532099</v>
      </c>
      <c r="J153" s="32" t="str">
        <f>IMPRODUCT(IMDIV(IMPRODUCT(COMPLEX(-'Passive Radiator'!C$41,0),F153),IMSUM(IMPRODUCT(COMPLEX('Passive Radiator'!C$41,0),E153),COMPLEX('Passive Radiator'!C$25-(2*PI()*B153)^2*'Passive Radiator'!C$40,0),IMPRODUCT(COMPLEX('Passive Radiator'!C$26,0),C153))),H153)</f>
        <v>-4.7642527391593E-08-1.40670528058625E-08i</v>
      </c>
      <c r="K153" s="39">
        <f t="shared" si="22"/>
        <v>-163.55010452747899</v>
      </c>
      <c r="L153" s="52" t="str">
        <f>IMSUM(IMPRODUCT(COMPLEX(-('Passive Radiator'!C$14/'Passive Radiator'!C$24),0),H153),IMDIV(IMPRODUCT(COMPLEX(-'Passive Radiator'!C$41,0),J153),IMSUM(COMPLEX('Passive Radiator'!C$41,0),IMPRODUCT(COMPLEX('Passive Radiator'!C$42,0),C153))),IMDIV(IMPRODUCT(COMPLEX('Passive Radiator'!C$42*'Passive Radiator'!C$14/'Passive Radiator'!C$24,0),C153,H153),IMSUM(COMPLEX('Passive Radiator'!C$41,0),IMPRODUCT(COMPLEX('Passive Radiator'!C$42,0),C153))))</f>
        <v>1.9609992002589E-08-6.67473736691665E-08i</v>
      </c>
      <c r="M153" s="40">
        <f t="shared" si="23"/>
        <v>-73.627517225340412</v>
      </c>
      <c r="N153" s="51" t="str">
        <f>IMPRODUCT(COMPLEX(('Passive Radiator'!C$10*'Passive Radiator'!C$14)/(2*PI()),0),C153,C153,H153)</f>
        <v>0.109053989587221+0.0301792356464216i</v>
      </c>
      <c r="O153" s="40">
        <f t="shared" si="24"/>
        <v>15.468716946790158</v>
      </c>
      <c r="P153" s="38" t="str">
        <f>IMPRODUCT(COMPLEX(('Passive Radiator'!C$10*'Passive Radiator'!C$24)/(2*PI()),0),C153,C153,J153)</f>
        <v>0.00122108121255311+0.000360539518738089i</v>
      </c>
      <c r="Q153" s="35">
        <f t="shared" si="25"/>
        <v>16.449895472520957</v>
      </c>
      <c r="R153" s="53" t="str">
        <f>IMPRODUCT(COMPLEX(('Passive Radiator'!C$10*'Passive Radiator'!C$24)/(2*PI()),0),C153,C153,L153)</f>
        <v>-0.00050260542678312+0.00171073972009855i</v>
      </c>
      <c r="S153" s="45">
        <f t="shared" si="26"/>
        <v>106.37248277465955</v>
      </c>
      <c r="T153" s="50">
        <f>IMABS(IMDIV(D153,IMSUB(COMPLEX(1,0),IMPRODUCT(COMPLEX('Passive Radiator'!C$18,0),IMPRODUCT(C153,H153)))))</f>
        <v>6.2211284232942958</v>
      </c>
      <c r="U153" s="33">
        <f>20*LOG10('Passive Radiator'!C$31*50000*IMABS(N153))</f>
        <v>104.87994100343833</v>
      </c>
      <c r="V153" s="34">
        <f>20*LOG10('Passive Radiator'!C$31*50000*IMABS(P153))</f>
        <v>65.904539321672431</v>
      </c>
      <c r="W153" s="34">
        <f>20*LOG10('Passive Radiator'!C$31*50000*IMABS(R153))</f>
        <v>68.829870661153663</v>
      </c>
      <c r="X153" s="40">
        <f>1000*'Passive Radiator'!C$31*IMABS(H153)</f>
        <v>0.27372047473827787</v>
      </c>
      <c r="Y153" s="40">
        <f>1000*'Passive Radiator'!C$31*IMABS(J153)</f>
        <v>1.5399520731686591E-3</v>
      </c>
      <c r="Z153" s="40">
        <f>'Passive Radiator'!C$31*IMABS(IMPRODUCT(C153,J153))</f>
        <v>2.6608461659708735E-3</v>
      </c>
      <c r="AA153" s="40">
        <f>1000*'Passive Radiator'!C$31*IMABS(L153)</f>
        <v>2.1566207118146902E-3</v>
      </c>
      <c r="AB153" s="53" t="str">
        <f t="shared" si="27"/>
        <v>0.109772465372991+0.0322505148852582i</v>
      </c>
      <c r="AC153" s="40">
        <f>20*LOG10('Passive Radiator'!C$31*50000*IMABS(AB153))</f>
        <v>104.97606024365103</v>
      </c>
      <c r="AD153" s="40">
        <f t="shared" si="28"/>
        <v>177338.49243548414</v>
      </c>
      <c r="AE153" s="35">
        <f t="shared" si="29"/>
        <v>16.37248277466329</v>
      </c>
      <c r="AG153" s="77"/>
      <c r="AH153" s="2"/>
      <c r="AI153" s="2"/>
      <c r="AJ153" s="2"/>
      <c r="AK153" s="4"/>
      <c r="AL153" s="4"/>
      <c r="AM153" s="4"/>
      <c r="AN153" s="4"/>
      <c r="AO153" s="4"/>
      <c r="AP153" s="4"/>
      <c r="AQ153" s="5"/>
      <c r="AR153" s="5"/>
      <c r="AS153" s="4"/>
      <c r="AT153" s="11"/>
      <c r="AU153" s="11"/>
    </row>
    <row r="154" spans="2:47" x14ac:dyDescent="0.25">
      <c r="B154" s="37">
        <v>282</v>
      </c>
      <c r="C154" s="29" t="str">
        <f t="shared" si="20"/>
        <v>1771.85825662464i</v>
      </c>
      <c r="D154" s="30" t="str">
        <f>COMPLEX('Passive Radiator'!C$19,2*PI()*B154*'Passive Radiator'!C$20)</f>
        <v>6</v>
      </c>
      <c r="E154" s="31" t="str">
        <f>IMSUB(COMPLEX(1,0),IMDIV(COMPLEX('Passive Radiator'!C$41,0),IMSUM(COMPLEX('Passive Radiator'!C$41,0),IMPRODUCT(C154,COMPLEX('Passive Radiator'!C$42,0)))))</f>
        <v>0.999769087248074+0.0151940590767185i</v>
      </c>
      <c r="F154" s="31" t="str">
        <f>IMDIV(IMPRODUCT(C154,COMPLEX(('Passive Radiator'!C$42*'Passive Radiator'!C$14/'Passive Radiator'!C$24),0)),IMSUM(COMPLEX('Passive Radiator'!C$41,0),IMPRODUCT(C154,COMPLEX('Passive Radiator'!C$42,0))))</f>
        <v>0.499884543624038+0.00759702953835925i</v>
      </c>
      <c r="G154" s="42" t="str">
        <f>IMPRODUCT(F154,IMSUB(COMPLEX(1,0),IMDIV(IMPRODUCT(COMPLEX('Passive Radiator'!C$41,0),E154),IMSUM(COMPLEX('Passive Radiator'!C$25-(2*PI()*B154)^2*'Passive Radiator'!C$40,0),IMPRODUCT(C154,COMPLEX('Passive Radiator'!C$26,0)),IMPRODUCT(COMPLEX('Passive Radiator'!C$41,0),E154)))))</f>
        <v>0.505228248498518+0.00776748153856141i</v>
      </c>
      <c r="H154" s="44" t="str">
        <f>IMDIV(COMPLEX('Passive Radiator'!C$18,0),IMPRODUCT(D154,IMSUM(COMPLEX('Passive Radiator'!C$16-(2*PI()*B154)^2*'Passive Radiator'!C$15,0),IMPRODUCT(C154,IMSUM(COMPLEX('Passive Radiator'!C$17,0),IMDIV(COMPLEX('Passive Radiator'!C$18^2,0),D154))),IMPRODUCT(COMPLEX('Passive Radiator'!C$14*'Passive Radiator'!C$41/'Passive Radiator'!C$24,0),G154))))</f>
        <v>-8.11223494137159E-06-2.18641772082115E-06i</v>
      </c>
      <c r="I154" s="39">
        <f t="shared" si="21"/>
        <v>-164.91600755251142</v>
      </c>
      <c r="J154" s="32" t="str">
        <f>IMPRODUCT(IMDIV(IMPRODUCT(COMPLEX(-'Passive Radiator'!C$41,0),F154),IMSUM(IMPRODUCT(COMPLEX('Passive Radiator'!C$41,0),E154),COMPLEX('Passive Radiator'!C$25-(2*PI()*B154)^2*'Passive Radiator'!C$40,0),IMPRODUCT(COMPLEX('Passive Radiator'!C$26,0),C154))),H154)</f>
        <v>-4.31752863822253E-08-1.24131762129957E-08i</v>
      </c>
      <c r="K154" s="39">
        <f t="shared" si="22"/>
        <v>-163.95971179937121</v>
      </c>
      <c r="L154" s="52" t="str">
        <f>IMSUM(IMPRODUCT(COMPLEX(-('Passive Radiator'!C$14/'Passive Radiator'!C$24),0),H154),IMDIV(IMPRODUCT(COMPLEX(-'Passive Radiator'!C$41,0),J154),IMSUM(COMPLEX('Passive Radiator'!C$41,0),IMPRODUCT(COMPLEX('Passive Radiator'!C$42,0),C154))),IMDIV(IMPRODUCT(COMPLEX('Passive Radiator'!C$42*'Passive Radiator'!C$14/'Passive Radiator'!C$24,0),C154,H154),IMSUM(COMPLEX('Passive Radiator'!C$41,0),IMPRODUCT(COMPLEX('Passive Radiator'!C$42,0),C154))))</f>
        <v>1.77454655124642E-08-6.20295940965861E-08i</v>
      </c>
      <c r="M154" s="40">
        <f t="shared" si="23"/>
        <v>-74.035200013607124</v>
      </c>
      <c r="N154" s="51" t="str">
        <f>IMPRODUCT(COMPLEX(('Passive Radiator'!C$10*'Passive Radiator'!C$14)/(2*PI()),0),C154,C154,H154)</f>
        <v>0.109318360610121+0.0294635945058901i</v>
      </c>
      <c r="O154" s="40">
        <f t="shared" si="24"/>
        <v>15.083992447488612</v>
      </c>
      <c r="P154" s="38" t="str">
        <f>IMPRODUCT(COMPLEX(('Passive Radiator'!C$10*'Passive Radiator'!C$24)/(2*PI()),0),C154,C154,J154)</f>
        <v>0.00116363777930212+0.00033455344510518i</v>
      </c>
      <c r="Q154" s="35">
        <f t="shared" si="25"/>
        <v>16.040288200628826</v>
      </c>
      <c r="R154" s="53" t="str">
        <f>IMPRODUCT(COMPLEX(('Passive Radiator'!C$10*'Passive Radiator'!C$24)/(2*PI()),0),C154,C154,L154)</f>
        <v>-0.000478266522630578+0.00167178923809708i</v>
      </c>
      <c r="S154" s="45">
        <f t="shared" si="26"/>
        <v>105.96479998639283</v>
      </c>
      <c r="T154" s="50">
        <f>IMABS(IMDIV(D154,IMSUB(COMPLEX(1,0),IMPRODUCT(COMPLEX('Passive Radiator'!C$18,0),IMPRODUCT(C154,H154)))))</f>
        <v>6.2099564700862881</v>
      </c>
      <c r="U154" s="33">
        <f>20*LOG10('Passive Radiator'!C$31*50000*IMABS(N154))</f>
        <v>104.88504241696597</v>
      </c>
      <c r="V154" s="34">
        <f>20*LOG10('Passive Radiator'!C$31*50000*IMABS(P154))</f>
        <v>65.467911125974581</v>
      </c>
      <c r="W154" s="34">
        <f>20*LOG10('Passive Radiator'!C$31*50000*IMABS(R154))</f>
        <v>68.611903361386268</v>
      </c>
      <c r="X154" s="40">
        <f>1000*'Passive Radiator'!C$31*IMABS(H154)</f>
        <v>0.26045309720632542</v>
      </c>
      <c r="Y154" s="40">
        <f>1000*'Passive Radiator'!C$31*IMABS(J154)</f>
        <v>1.3926531507394983E-3</v>
      </c>
      <c r="Z154" s="40">
        <f>'Passive Radiator'!C$31*IMABS(IMPRODUCT(C154,J154))</f>
        <v>2.4675839837521004E-3</v>
      </c>
      <c r="AA154" s="40">
        <f>1000*'Passive Radiator'!C$31*IMABS(L154)</f>
        <v>2.000057943793048E-3</v>
      </c>
      <c r="AB154" s="53" t="str">
        <f t="shared" si="27"/>
        <v>0.110003731866793+0.0314699371890924i</v>
      </c>
      <c r="AC154" s="40">
        <f>20*LOG10('Passive Radiator'!C$31*50000*IMABS(AB154))</f>
        <v>104.97642123366576</v>
      </c>
      <c r="AD154" s="40">
        <f t="shared" si="28"/>
        <v>177345.86286706684</v>
      </c>
      <c r="AE154" s="35">
        <f t="shared" si="29"/>
        <v>15.964799986392306</v>
      </c>
      <c r="AG154" s="77"/>
      <c r="AH154" s="2"/>
      <c r="AI154" s="2"/>
      <c r="AJ154" s="2"/>
      <c r="AK154" s="4"/>
      <c r="AL154" s="4"/>
      <c r="AM154" s="4"/>
      <c r="AN154" s="4"/>
      <c r="AO154" s="4"/>
      <c r="AP154" s="4"/>
      <c r="AQ154" s="5"/>
      <c r="AR154" s="5"/>
      <c r="AS154" s="4"/>
      <c r="AT154" s="11"/>
      <c r="AU154" s="11"/>
    </row>
    <row r="155" spans="2:47" x14ac:dyDescent="0.25">
      <c r="B155" s="37">
        <v>288</v>
      </c>
      <c r="C155" s="29" t="str">
        <f t="shared" si="20"/>
        <v>1809.55736846772i</v>
      </c>
      <c r="D155" s="30" t="str">
        <f>COMPLEX('Passive Radiator'!C$19,2*PI()*B155*'Passive Radiator'!C$20)</f>
        <v>6</v>
      </c>
      <c r="E155" s="31" t="str">
        <f>IMSUB(COMPLEX(1,0),IMDIV(COMPLEX('Passive Radiator'!C$41,0),IMSUM(COMPLEX('Passive Radiator'!C$41,0),IMPRODUCT(C155,COMPLEX('Passive Radiator'!C$42,0)))))</f>
        <v>0.999778606282268+0.0148776578315814i</v>
      </c>
      <c r="F155" s="31" t="str">
        <f>IMDIV(IMPRODUCT(C155,COMPLEX(('Passive Radiator'!C$42*'Passive Radiator'!C$14/'Passive Radiator'!C$24),0)),IMSUM(COMPLEX('Passive Radiator'!C$41,0),IMPRODUCT(C155,COMPLEX('Passive Radiator'!C$42,0))))</f>
        <v>0.499889303141135+0.0074388289157907i</v>
      </c>
      <c r="G155" s="42" t="str">
        <f>IMPRODUCT(F155,IMSUB(COMPLEX(1,0),IMDIV(IMPRODUCT(COMPLEX('Passive Radiator'!C$41,0),E155),IMSUM(COMPLEX('Passive Radiator'!C$25-(2*PI()*B155)^2*'Passive Radiator'!C$40,0),IMPRODUCT(C155,COMPLEX('Passive Radiator'!C$26,0)),IMPRODUCT(COMPLEX('Passive Radiator'!C$41,0),E155)))))</f>
        <v>0.505010414549827+0.00759873863304447i</v>
      </c>
      <c r="H155" s="44" t="str">
        <f>IMDIV(COMPLEX('Passive Radiator'!C$18,0),IMPRODUCT(D155,IMSUM(COMPLEX('Passive Radiator'!C$16-(2*PI()*B155)^2*'Passive Radiator'!C$15,0),IMPRODUCT(C155,IMSUM(COMPLEX('Passive Radiator'!C$17,0),IMDIV(COMPLEX('Passive Radiator'!C$18^2,0),D155))),IMPRODUCT(COMPLEX('Passive Radiator'!C$14*'Passive Radiator'!C$41/'Passive Radiator'!C$24,0),G155))))</f>
        <v>-7.79280487138286E-06-2.05446049677607E-06i</v>
      </c>
      <c r="I155" s="39">
        <f t="shared" si="21"/>
        <v>-165.23084438116024</v>
      </c>
      <c r="J155" s="32" t="str">
        <f>IMPRODUCT(IMDIV(IMPRODUCT(COMPLEX(-'Passive Radiator'!C$41,0),F155),IMSUM(IMPRODUCT(COMPLEX('Passive Radiator'!C$41,0),E155),COMPLEX('Passive Radiator'!C$25-(2*PI()*B155)^2*'Passive Radiator'!C$40,0),IMPRODUCT(COMPLEX('Passive Radiator'!C$26,0),C155))),H155)</f>
        <v>-3.97544018650349E-08-1.11782887269917E-08i</v>
      </c>
      <c r="K155" s="39">
        <f t="shared" si="22"/>
        <v>-164.29488392794016</v>
      </c>
      <c r="L155" s="52" t="str">
        <f>IMSUM(IMPRODUCT(COMPLEX(-('Passive Radiator'!C$14/'Passive Radiator'!C$24),0),H155),IMDIV(IMPRODUCT(COMPLEX(-'Passive Radiator'!C$41,0),J155),IMSUM(COMPLEX('Passive Radiator'!C$41,0),IMPRODUCT(COMPLEX('Passive Radiator'!C$42,0),C155))),IMDIV(IMPRODUCT(COMPLEX('Passive Radiator'!C$42*'Passive Radiator'!C$14/'Passive Radiator'!C$24,0),C155,H155),IMSUM(COMPLEX('Passive Radiator'!C$41,0),IMPRODUCT(COMPLEX('Passive Radiator'!C$42,0),C155))))</f>
        <v>1.6320527300428E-08-5.83308974740482E-08i</v>
      </c>
      <c r="M155" s="40">
        <f t="shared" si="23"/>
        <v>-74.368797206652687</v>
      </c>
      <c r="N155" s="51" t="str">
        <f>IMPRODUCT(COMPLEX(('Passive Radiator'!C$10*'Passive Radiator'!C$14)/(2*PI()),0),C155,C155,H155)</f>
        <v>0.109530015960344+0.0288760073831861i</v>
      </c>
      <c r="O155" s="40">
        <f t="shared" si="24"/>
        <v>14.769155618839811</v>
      </c>
      <c r="P155" s="38" t="str">
        <f>IMPRODUCT(COMPLEX(('Passive Radiator'!C$10*'Passive Radiator'!C$24)/(2*PI()),0),C155,C155,J155)</f>
        <v>0.00111751810616003+0.000314227845527838i</v>
      </c>
      <c r="Q155" s="35">
        <f t="shared" si="25"/>
        <v>15.705116072059834</v>
      </c>
      <c r="R155" s="53" t="str">
        <f>IMPRODUCT(COMPLEX(('Passive Radiator'!C$10*'Passive Radiator'!C$24)/(2*PI()),0),C155,C155,L155)</f>
        <v>-0.000458779000680893+0.00163971361705094i</v>
      </c>
      <c r="S155" s="45">
        <f t="shared" si="26"/>
        <v>105.63120279334733</v>
      </c>
      <c r="T155" s="50">
        <f>IMABS(IMDIV(D155,IMSUB(COMPLEX(1,0),IMPRODUCT(COMPLEX('Passive Radiator'!C$18,0),IMPRODUCT(C155,H155)))))</f>
        <v>6.2010468972973873</v>
      </c>
      <c r="U155" s="33">
        <f>20*LOG10('Passive Radiator'!C$31*50000*IMABS(N155))</f>
        <v>104.88911993634709</v>
      </c>
      <c r="V155" s="34">
        <f>20*LOG10('Passive Radiator'!C$31*50000*IMABS(P155))</f>
        <v>65.102198405641872</v>
      </c>
      <c r="W155" s="34">
        <f>20*LOG10('Passive Radiator'!C$31*50000*IMABS(R155))</f>
        <v>68.429324221882652</v>
      </c>
      <c r="X155" s="40">
        <f>1000*'Passive Radiator'!C$31*IMABS(H155)</f>
        <v>0.24983118236943042</v>
      </c>
      <c r="Y155" s="40">
        <f>1000*'Passive Radiator'!C$31*IMABS(J155)</f>
        <v>1.2801786238087105E-3</v>
      </c>
      <c r="Z155" s="40">
        <f>'Passive Radiator'!C$31*IMABS(IMPRODUCT(C155,J155))</f>
        <v>2.3165566616679179E-3</v>
      </c>
      <c r="AA155" s="40">
        <f>1000*'Passive Radiator'!C$31*IMABS(L155)</f>
        <v>1.8777028349139151E-3</v>
      </c>
      <c r="AB155" s="53" t="str">
        <f t="shared" si="27"/>
        <v>0.110188755065823+0.0308299488457649i</v>
      </c>
      <c r="AC155" s="40">
        <f>20*LOG10('Passive Radiator'!C$31*50000*IMABS(AB155))</f>
        <v>104.97670968295932</v>
      </c>
      <c r="AD155" s="40">
        <f t="shared" si="28"/>
        <v>177351.7524351372</v>
      </c>
      <c r="AE155" s="35">
        <f t="shared" si="29"/>
        <v>15.631202793351646</v>
      </c>
      <c r="AG155" s="77"/>
      <c r="AH155" s="2"/>
      <c r="AI155" s="2"/>
      <c r="AJ155" s="2"/>
      <c r="AK155" s="4"/>
      <c r="AL155" s="4"/>
      <c r="AM155" s="4"/>
      <c r="AN155" s="4"/>
      <c r="AO155" s="4"/>
      <c r="AP155" s="4"/>
      <c r="AQ155" s="5"/>
      <c r="AR155" s="5"/>
      <c r="AS155" s="4"/>
      <c r="AT155" s="11"/>
      <c r="AU155" s="11"/>
    </row>
    <row r="156" spans="2:47" x14ac:dyDescent="0.25">
      <c r="B156" s="37">
        <v>295</v>
      </c>
      <c r="C156" s="29" t="str">
        <f t="shared" si="20"/>
        <v>1853.53966561798i</v>
      </c>
      <c r="D156" s="30" t="str">
        <f>COMPLEX('Passive Radiator'!C$19,2*PI()*B156*'Passive Radiator'!C$20)</f>
        <v>6</v>
      </c>
      <c r="E156" s="31" t="str">
        <f>IMSUB(COMPLEX(1,0),IMDIV(COMPLEX('Passive Radiator'!C$41,0),IMSUM(COMPLEX('Passive Radiator'!C$41,0),IMPRODUCT(C156,COMPLEX('Passive Radiator'!C$42,0)))))</f>
        <v>0.999788986254799+0.0145247794613288i</v>
      </c>
      <c r="F156" s="31" t="str">
        <f>IMDIV(IMPRODUCT(C156,COMPLEX(('Passive Radiator'!C$42*'Passive Radiator'!C$14/'Passive Radiator'!C$24),0)),IMSUM(COMPLEX('Passive Radiator'!C$41,0),IMPRODUCT(C156,COMPLEX('Passive Radiator'!C$42,0))))</f>
        <v>0.499894493127401+0.00726238973066441i</v>
      </c>
      <c r="G156" s="42" t="str">
        <f>IMPRODUCT(F156,IMSUB(COMPLEX(1,0),IMDIV(IMPRODUCT(COMPLEX('Passive Radiator'!C$41,0),E156),IMSUM(COMPLEX('Passive Radiator'!C$25-(2*PI()*B156)^2*'Passive Radiator'!C$40,0),IMPRODUCT(C156,COMPLEX('Passive Radiator'!C$26,0)),IMPRODUCT(COMPLEX('Passive Radiator'!C$41,0),E156)))))</f>
        <v>0.504773107233126+0.00741107312931504i</v>
      </c>
      <c r="H156" s="44" t="str">
        <f>IMDIV(COMPLEX('Passive Radiator'!C$18,0),IMPRODUCT(D156,IMSUM(COMPLEX('Passive Radiator'!C$16-(2*PI()*B156)^2*'Passive Radiator'!C$15,0),IMPRODUCT(C156,IMSUM(COMPLEX('Passive Radiator'!C$17,0),IMDIV(COMPLEX('Passive Radiator'!C$18^2,0),D156))),IMPRODUCT(COMPLEX('Passive Radiator'!C$14*'Passive Radiator'!C$41/'Passive Radiator'!C$24,0),G156))))</f>
        <v>-7.44303049913876E-06-0.0000019135485873556i</v>
      </c>
      <c r="I156" s="39">
        <f t="shared" si="21"/>
        <v>-165.58192404840378</v>
      </c>
      <c r="J156" s="32" t="str">
        <f>IMPRODUCT(IMDIV(IMPRODUCT(COMPLEX(-'Passive Radiator'!C$41,0),F156),IMSUM(IMPRODUCT(COMPLEX('Passive Radiator'!C$41,0),E156),COMPLEX('Passive Radiator'!C$25-(2*PI()*B156)^2*'Passive Radiator'!C$40,0),IMPRODUCT(COMPLEX('Passive Radiator'!C$26,0),C156))),H156)</f>
        <v>-3.61788621791293E-08-9.91872319375268E-09i</v>
      </c>
      <c r="K156" s="39">
        <f t="shared" si="22"/>
        <v>-164.66861149545338</v>
      </c>
      <c r="L156" s="52" t="str">
        <f>IMSUM(IMPRODUCT(COMPLEX(-('Passive Radiator'!C$14/'Passive Radiator'!C$24),0),H156),IMDIV(IMPRODUCT(COMPLEX(-'Passive Radiator'!C$41,0),J156),IMSUM(COMPLEX('Passive Radiator'!C$41,0),IMPRODUCT(COMPLEX('Passive Radiator'!C$42,0),C156))),IMDIV(IMPRODUCT(COMPLEX('Passive Radiator'!C$42*'Passive Radiator'!C$14/'Passive Radiator'!C$24,0),C156,H156),IMSUM(COMPLEX('Passive Radiator'!C$41,0),IMPRODUCT(COMPLEX('Passive Radiator'!C$42,0),C156))))</f>
        <v>1.48339279846925E-08-5.4375692742335E-08i</v>
      </c>
      <c r="M156" s="40">
        <f t="shared" si="23"/>
        <v>-74.740768489359212</v>
      </c>
      <c r="N156" s="51" t="str">
        <f>IMPRODUCT(COMPLEX(('Passive Radiator'!C$10*'Passive Radiator'!C$14)/(2*PI()),0),C156,C156,H156)</f>
        <v>0.109761037671385+0.0282187582876445i</v>
      </c>
      <c r="O156" s="40">
        <f t="shared" si="24"/>
        <v>14.418075951596181</v>
      </c>
      <c r="P156" s="38" t="str">
        <f>IMPRODUCT(COMPLEX(('Passive Radiator'!C$10*'Passive Radiator'!C$24)/(2*PI()),0),C156,C156,J156)</f>
        <v>0.00106704640133095+0.000292539268849563i</v>
      </c>
      <c r="Q156" s="35">
        <f t="shared" si="25"/>
        <v>15.331388504546595</v>
      </c>
      <c r="R156" s="53" t="str">
        <f>IMPRODUCT(COMPLEX(('Passive Radiator'!C$10*'Passive Radiator'!C$24)/(2*PI()),0),C156,C156,L156)</f>
        <v>-0.000437506558257645+0.00160373720359998i</v>
      </c>
      <c r="S156" s="45">
        <f t="shared" si="26"/>
        <v>105.25923151064076</v>
      </c>
      <c r="T156" s="50">
        <f>IMABS(IMDIV(D156,IMSUB(COMPLEX(1,0),IMPRODUCT(COMPLEX('Passive Radiator'!C$18,0),IMPRODUCT(C156,H156)))))</f>
        <v>6.191357102972769</v>
      </c>
      <c r="U156" s="33">
        <f>20*LOG10('Passive Radiator'!C$31*50000*IMABS(N156))</f>
        <v>104.89356379754335</v>
      </c>
      <c r="V156" s="34">
        <f>20*LOG10('Passive Radiator'!C$31*50000*IMABS(P156))</f>
        <v>64.685041517580672</v>
      </c>
      <c r="W156" s="34">
        <f>20*LOG10('Passive Radiator'!C$31*50000*IMABS(R156))</f>
        <v>68.221047932547293</v>
      </c>
      <c r="X156" s="40">
        <f>1000*'Passive Radiator'!C$31*IMABS(H156)</f>
        <v>0.23823731179266705</v>
      </c>
      <c r="Y156" s="40">
        <f>1000*'Passive Radiator'!C$31*IMABS(J156)</f>
        <v>1.1629302575710471E-3</v>
      </c>
      <c r="Z156" s="40">
        <f>'Passive Radiator'!C$31*IMABS(IMPRODUCT(C156,J156))</f>
        <v>2.1555373607552689E-3</v>
      </c>
      <c r="AA156" s="40">
        <f>1000*'Passive Radiator'!C$31*IMABS(L156)</f>
        <v>1.7472457431105609E-3</v>
      </c>
      <c r="AB156" s="53" t="str">
        <f t="shared" si="27"/>
        <v>0.110390577514458+0.030115034760094i</v>
      </c>
      <c r="AC156" s="40">
        <f>20*LOG10('Passive Radiator'!C$31*50000*IMABS(AB156))</f>
        <v>104.97702395800243</v>
      </c>
      <c r="AD156" s="40">
        <f t="shared" si="28"/>
        <v>177358.16953693415</v>
      </c>
      <c r="AE156" s="35">
        <f t="shared" si="29"/>
        <v>15.259231510654324</v>
      </c>
      <c r="AG156" s="77"/>
      <c r="AH156" s="2"/>
      <c r="AI156" s="2"/>
      <c r="AJ156" s="2"/>
      <c r="AK156" s="4"/>
      <c r="AL156" s="4"/>
      <c r="AM156" s="4"/>
      <c r="AN156" s="4"/>
      <c r="AO156" s="4"/>
      <c r="AP156" s="4"/>
      <c r="AQ156" s="5"/>
      <c r="AR156" s="5"/>
      <c r="AS156" s="4"/>
      <c r="AT156" s="11"/>
      <c r="AU156" s="11"/>
    </row>
    <row r="157" spans="2:47" x14ac:dyDescent="0.25">
      <c r="B157" s="37">
        <v>302</v>
      </c>
      <c r="C157" s="29" t="str">
        <f t="shared" si="20"/>
        <v>1897.52196276823i</v>
      </c>
      <c r="D157" s="30" t="str">
        <f>COMPLEX('Passive Radiator'!C$19,2*PI()*B157*'Passive Radiator'!C$20)</f>
        <v>6</v>
      </c>
      <c r="E157" s="31" t="str">
        <f>IMSUB(COMPLEX(1,0),IMDIV(COMPLEX('Passive Radiator'!C$41,0),IMSUM(COMPLEX('Passive Radiator'!C$41,0),IMPRODUCT(C157,COMPLEX('Passive Radiator'!C$42,0)))))</f>
        <v>0.999798653033538+0.0141882495700124i</v>
      </c>
      <c r="F157" s="31" t="str">
        <f>IMDIV(IMPRODUCT(C157,COMPLEX(('Passive Radiator'!C$42*'Passive Radiator'!C$14/'Passive Radiator'!C$24),0)),IMSUM(COMPLEX('Passive Radiator'!C$41,0),IMPRODUCT(C157,COMPLEX('Passive Radiator'!C$42,0))))</f>
        <v>0.499899326516771+0.00709412478500624i</v>
      </c>
      <c r="G157" s="42" t="str">
        <f>IMPRODUCT(F157,IMSUB(COMPLEX(1,0),IMDIV(IMPRODUCT(COMPLEX('Passive Radiator'!C$41,0),E157),IMSUM(COMPLEX('Passive Radiator'!C$25-(2*PI()*B157)^2*'Passive Radiator'!C$40,0),IMPRODUCT(C157,COMPLEX('Passive Radiator'!C$26,0)),IMPRODUCT(COMPLEX('Passive Radiator'!C$41,0),E157)))))</f>
        <v>0.50455231894666+0.00723261093193895i</v>
      </c>
      <c r="H157" s="44" t="str">
        <f>IMDIV(COMPLEX('Passive Radiator'!C$18,0),IMPRODUCT(D157,IMSUM(COMPLEX('Passive Radiator'!C$16-(2*PI()*B157)^2*'Passive Radiator'!C$15,0),IMPRODUCT(C157,IMSUM(COMPLEX('Passive Radiator'!C$17,0),IMDIV(COMPLEX('Passive Radiator'!C$18^2,0),D157))),IMPRODUCT(COMPLEX('Passive Radiator'!C$14*'Passive Radiator'!C$41/'Passive Radiator'!C$24,0),G157))))</f>
        <v>-0.0000071159227251339-1.78519321678553E-06i</v>
      </c>
      <c r="I157" s="39">
        <f t="shared" si="21"/>
        <v>-165.91668676475447</v>
      </c>
      <c r="J157" s="32" t="str">
        <f>IMPRODUCT(IMDIV(IMPRODUCT(COMPLEX(-'Passive Radiator'!C$41,0),F157),IMSUM(IMPRODUCT(COMPLEX('Passive Radiator'!C$41,0),E157),COMPLEX('Passive Radiator'!C$25-(2*PI()*B157)^2*'Passive Radiator'!C$40,0),IMPRODUCT(COMPLEX('Passive Radiator'!C$26,0),C157))),H157)</f>
        <v>-3.2994973058307E-08-8.82558333579282E-09i</v>
      </c>
      <c r="K157" s="39">
        <f t="shared" si="22"/>
        <v>-165.02494236921169</v>
      </c>
      <c r="L157" s="52" t="str">
        <f>IMSUM(IMPRODUCT(COMPLEX(-('Passive Radiator'!C$14/'Passive Radiator'!C$24),0),H157),IMDIV(IMPRODUCT(COMPLEX(-'Passive Radiator'!C$41,0),J157),IMSUM(COMPLEX('Passive Radiator'!C$41,0),IMPRODUCT(COMPLEX('Passive Radiator'!C$42,0),C157))),IMDIV(IMPRODUCT(COMPLEX('Passive Radiator'!C$42*'Passive Radiator'!C$14/'Passive Radiator'!C$24,0),C157,H157),IMSUM(COMPLEX('Passive Radiator'!C$41,0),IMPRODUCT(COMPLEX('Passive Radiator'!C$42,0),C157))))</f>
        <v>1.3512631189063E-08-5.07678860610663E-08i</v>
      </c>
      <c r="M157" s="40">
        <f t="shared" si="23"/>
        <v>-75.095424657433014</v>
      </c>
      <c r="N157" s="51" t="str">
        <f>IMPRODUCT(COMPLEX(('Passive Radiator'!C$10*'Passive Radiator'!C$14)/(2*PI()),0),C157,C157,H157)</f>
        <v>0.109976395826955+0.0275901135271401i</v>
      </c>
      <c r="O157" s="40">
        <f t="shared" si="24"/>
        <v>14.083313235245511</v>
      </c>
      <c r="P157" s="38" t="str">
        <f>IMPRODUCT(COMPLEX(('Passive Radiator'!C$10*'Passive Radiator'!C$24)/(2*PI()),0),C157,C157,J157)</f>
        <v>0.0010198728562758+0.000272798309884025i</v>
      </c>
      <c r="Q157" s="35">
        <f t="shared" si="25"/>
        <v>14.975057630788271</v>
      </c>
      <c r="R157" s="53" t="str">
        <f>IMPRODUCT(COMPLEX(('Passive Radiator'!C$10*'Passive Radiator'!C$24)/(2*PI()),0),C157,C157,L157)</f>
        <v>-0.000417674708878766+0.00156923264864277i</v>
      </c>
      <c r="S157" s="45">
        <f t="shared" si="26"/>
        <v>104.90457534256699</v>
      </c>
      <c r="T157" s="50">
        <f>IMABS(IMDIV(D157,IMSUB(COMPLEX(1,0),IMPRODUCT(COMPLEX('Passive Radiator'!C$18,0),IMPRODUCT(C157,H157)))))</f>
        <v>6.1823570057240946</v>
      </c>
      <c r="U157" s="33">
        <f>20*LOG10('Passive Radiator'!C$31*50000*IMABS(N157))</f>
        <v>104.89770003406576</v>
      </c>
      <c r="V157" s="34">
        <f>20*LOG10('Passive Radiator'!C$31*50000*IMABS(P157))</f>
        <v>64.277666779990199</v>
      </c>
      <c r="W157" s="34">
        <f>20*LOG10('Passive Radiator'!C$31*50000*IMABS(R157))</f>
        <v>68.017641826914229</v>
      </c>
      <c r="X157" s="40">
        <f>1000*'Passive Radiator'!C$31*IMABS(H157)</f>
        <v>0.22742946924339447</v>
      </c>
      <c r="Y157" s="40">
        <f>1000*'Passive Radiator'!C$31*IMABS(J157)</f>
        <v>1.0588027959777717E-3</v>
      </c>
      <c r="Z157" s="40">
        <f>'Passive Radiator'!C$31*IMABS(IMPRODUCT(C157,J157))</f>
        <v>2.0091015596082323E-3</v>
      </c>
      <c r="AA157" s="40">
        <f>1000*'Passive Radiator'!C$31*IMABS(L157)</f>
        <v>1.628597755109397E-3</v>
      </c>
      <c r="AB157" s="53" t="str">
        <f t="shared" si="27"/>
        <v>0.110578593974352+0.0294321444856669i</v>
      </c>
      <c r="AC157" s="40">
        <f>20*LOG10('Passive Radiator'!C$31*50000*IMABS(AB157))</f>
        <v>104.97731639194869</v>
      </c>
      <c r="AD157" s="40">
        <f t="shared" si="28"/>
        <v>177364.14087950086</v>
      </c>
      <c r="AE157" s="35">
        <f t="shared" si="29"/>
        <v>14.904575342572857</v>
      </c>
      <c r="AG157" s="77"/>
      <c r="AH157" s="2"/>
      <c r="AI157" s="2"/>
      <c r="AJ157" s="2"/>
      <c r="AK157" s="4"/>
      <c r="AL157" s="4"/>
      <c r="AM157" s="4"/>
      <c r="AN157" s="4"/>
      <c r="AO157" s="4"/>
      <c r="AP157" s="4"/>
      <c r="AQ157" s="5"/>
      <c r="AR157" s="5"/>
      <c r="AS157" s="4"/>
      <c r="AT157" s="11"/>
      <c r="AU157" s="11"/>
    </row>
    <row r="158" spans="2:47" x14ac:dyDescent="0.25">
      <c r="B158" s="37">
        <v>309</v>
      </c>
      <c r="C158" s="29" t="str">
        <f t="shared" si="20"/>
        <v>1941.50425991849i</v>
      </c>
      <c r="D158" s="30" t="str">
        <f>COMPLEX('Passive Radiator'!C$19,2*PI()*B158*'Passive Radiator'!C$20)</f>
        <v>6</v>
      </c>
      <c r="E158" s="31" t="str">
        <f>IMSUB(COMPLEX(1,0),IMDIV(COMPLEX('Passive Radiator'!C$41,0),IMSUM(COMPLEX('Passive Radiator'!C$41,0),IMPRODUCT(C158,COMPLEX('Passive Radiator'!C$42,0)))))</f>
        <v>0.99980767048569+0.013866957981771i</v>
      </c>
      <c r="F158" s="31" t="str">
        <f>IMDIV(IMPRODUCT(C158,COMPLEX(('Passive Radiator'!C$42*'Passive Radiator'!C$14/'Passive Radiator'!C$24),0)),IMSUM(COMPLEX('Passive Radiator'!C$41,0),IMPRODUCT(C158,COMPLEX('Passive Radiator'!C$42,0))))</f>
        <v>0.499903835242844+0.00693347899088547i</v>
      </c>
      <c r="G158" s="42" t="str">
        <f>IMPRODUCT(F158,IMSUB(COMPLEX(1,0),IMDIV(IMPRODUCT(COMPLEX('Passive Radiator'!C$41,0),E158),IMSUM(COMPLEX('Passive Radiator'!C$25-(2*PI()*B158)^2*'Passive Radiator'!C$40,0),IMPRODUCT(C158,COMPLEX('Passive Radiator'!C$26,0)),IMPRODUCT(COMPLEX('Passive Radiator'!C$41,0),E158)))))</f>
        <v>0.504346546990585+0.00706268144204277i</v>
      </c>
      <c r="H158" s="44" t="str">
        <f>IMDIV(COMPLEX('Passive Radiator'!C$18,0),IMPRODUCT(D158,IMSUM(COMPLEX('Passive Radiator'!C$16-(2*PI()*B158)^2*'Passive Radiator'!C$15,0),IMPRODUCT(C158,IMSUM(COMPLEX('Passive Radiator'!C$17,0),IMDIV(COMPLEX('Passive Radiator'!C$18^2,0),D158))),IMPRODUCT(COMPLEX('Passive Radiator'!C$14*'Passive Radiator'!C$41/'Passive Radiator'!C$24,0),G158))))</f>
        <v>-6.80959784865689E-06-1.66803075106185E-06i</v>
      </c>
      <c r="I158" s="39">
        <f t="shared" si="21"/>
        <v>-166.23624507974699</v>
      </c>
      <c r="J158" s="32" t="str">
        <f>IMPRODUCT(IMDIV(IMPRODUCT(COMPLEX(-'Passive Radiator'!C$41,0),F158),IMSUM(IMPRODUCT(COMPLEX('Passive Radiator'!C$41,0),E158),COMPLEX('Passive Radiator'!C$25-(2*PI()*B158)^2*'Passive Radiator'!C$40,0),IMPRODUCT(COMPLEX('Passive Radiator'!C$26,0),C158))),H158)</f>
        <v>-3.01525513934856E-08-7.87378674513933E-09i</v>
      </c>
      <c r="K158" s="39">
        <f t="shared" si="22"/>
        <v>-165.36506513363594</v>
      </c>
      <c r="L158" s="52" t="str">
        <f>IMSUM(IMPRODUCT(COMPLEX(-('Passive Radiator'!C$14/'Passive Radiator'!C$24),0),H158),IMDIV(IMPRODUCT(COMPLEX(-'Passive Radiator'!C$41,0),J158),IMSUM(COMPLEX('Passive Radiator'!C$41,0),IMPRODUCT(COMPLEX('Passive Radiator'!C$42,0),C158))),IMDIV(IMPRODUCT(COMPLEX('Passive Radiator'!C$42*'Passive Radiator'!C$14/'Passive Radiator'!C$24,0),C158,H158),IMSUM(COMPLEX('Passive Radiator'!C$41,0),IMPRODUCT(COMPLEX('Passive Radiator'!C$42,0),C158))))</f>
        <v>1.23350841875967E-08-4.74704076495722E-08i</v>
      </c>
      <c r="M158" s="40">
        <f t="shared" si="23"/>
        <v>-75.43394873690356</v>
      </c>
      <c r="N158" s="51" t="str">
        <f>IMPRODUCT(COMPLEX(('Passive Radiator'!C$10*'Passive Radiator'!C$14)/(2*PI()),0),C158,C158,H158)</f>
        <v>0.110177470439546+0.0269882910638575i</v>
      </c>
      <c r="O158" s="40">
        <f t="shared" si="24"/>
        <v>13.763754920252952</v>
      </c>
      <c r="P158" s="38" t="str">
        <f>IMPRODUCT(COMPLEX(('Passive Radiator'!C$10*'Passive Radiator'!C$24)/(2*PI()),0),C158,C158,J158)</f>
        <v>0.000975720420990175+0.000254791523858045i</v>
      </c>
      <c r="Q158" s="35">
        <f t="shared" si="25"/>
        <v>14.634934866364084</v>
      </c>
      <c r="R158" s="53" t="str">
        <f>IMPRODUCT(COMPLEX(('Passive Radiator'!C$10*'Passive Radiator'!C$24)/(2*PI()),0),C158,C158,L158)</f>
        <v>-0.000399156720750051+0.00153611697836033i</v>
      </c>
      <c r="S158" s="45">
        <f t="shared" si="26"/>
        <v>104.56605126309647</v>
      </c>
      <c r="T158" s="50">
        <f>IMABS(IMDIV(D158,IMSUB(COMPLEX(1,0),IMPRODUCT(COMPLEX('Passive Radiator'!C$18,0),IMPRODUCT(C158,H158)))))</f>
        <v>6.1739821786338611</v>
      </c>
      <c r="U158" s="33">
        <f>20*LOG10('Passive Radiator'!C$31*50000*IMABS(N158))</f>
        <v>104.90155644272257</v>
      </c>
      <c r="V158" s="34">
        <f>20*LOG10('Passive Radiator'!C$31*50000*IMABS(P158))</f>
        <v>63.879625958034872</v>
      </c>
      <c r="W158" s="34">
        <f>20*LOG10('Passive Radiator'!C$31*50000*IMABS(R158))</f>
        <v>67.818883672069333</v>
      </c>
      <c r="X158" s="40">
        <f>1000*'Passive Radiator'!C$31*IMABS(H158)</f>
        <v>0.21733840990144976</v>
      </c>
      <c r="Y158" s="40">
        <f>1000*'Passive Radiator'!C$31*IMABS(J158)</f>
        <v>9.6607304650744592E-4</v>
      </c>
      <c r="Z158" s="40">
        <f>'Passive Radiator'!C$31*IMABS(IMPRODUCT(C158,J158))</f>
        <v>1.8756349351866405E-3</v>
      </c>
      <c r="AA158" s="40">
        <f>1000*'Passive Radiator'!C$31*IMABS(L158)</f>
        <v>1.5204524793832677E-3</v>
      </c>
      <c r="AB158" s="53" t="str">
        <f t="shared" si="27"/>
        <v>0.110754034139786+0.0287791995660759i</v>
      </c>
      <c r="AC158" s="40">
        <f>20*LOG10('Passive Radiator'!C$31*50000*IMABS(AB158))</f>
        <v>104.97758896645831</v>
      </c>
      <c r="AD158" s="40">
        <f t="shared" si="28"/>
        <v>177369.7068841717</v>
      </c>
      <c r="AE158" s="35">
        <f t="shared" si="29"/>
        <v>14.56605126309435</v>
      </c>
      <c r="AG158" s="77"/>
      <c r="AH158" s="2"/>
      <c r="AI158" s="2"/>
      <c r="AJ158" s="2"/>
      <c r="AK158" s="4"/>
      <c r="AL158" s="4"/>
      <c r="AM158" s="4"/>
      <c r="AN158" s="4"/>
      <c r="AO158" s="4"/>
      <c r="AP158" s="4"/>
      <c r="AQ158" s="5"/>
      <c r="AR158" s="5"/>
      <c r="AS158" s="4"/>
      <c r="AT158" s="11"/>
      <c r="AU158" s="11"/>
    </row>
    <row r="159" spans="2:47" x14ac:dyDescent="0.25">
      <c r="B159" s="37">
        <v>316</v>
      </c>
      <c r="C159" s="29" t="str">
        <f t="shared" si="20"/>
        <v>1985.48655706875i</v>
      </c>
      <c r="D159" s="30" t="str">
        <f>COMPLEX('Passive Radiator'!C$19,2*PI()*B159*'Passive Radiator'!C$20)</f>
        <v>6</v>
      </c>
      <c r="E159" s="31" t="str">
        <f>IMSUB(COMPLEX(1,0),IMDIV(COMPLEX('Passive Radiator'!C$41,0),IMSUM(COMPLEX('Passive Radiator'!C$41,0),IMPRODUCT(C159,COMPLEX('Passive Radiator'!C$42,0)))))</f>
        <v>0.999816095486493+0.0135598927959289i</v>
      </c>
      <c r="F159" s="31" t="str">
        <f>IMDIV(IMPRODUCT(C159,COMPLEX(('Passive Radiator'!C$42*'Passive Radiator'!C$14/'Passive Radiator'!C$24),0)),IMSUM(COMPLEX('Passive Radiator'!C$41,0),IMPRODUCT(C159,COMPLEX('Passive Radiator'!C$42,0))))</f>
        <v>0.499908047743247+0.00677994639796448i</v>
      </c>
      <c r="G159" s="42" t="str">
        <f>IMPRODUCT(F159,IMSUB(COMPLEX(1,0),IMDIV(IMPRODUCT(COMPLEX('Passive Radiator'!C$41,0),E159),IMSUM(COMPLEX('Passive Radiator'!C$25-(2*PI()*B159)^2*'Passive Radiator'!C$40,0),IMPRODUCT(C159,COMPLEX('Passive Radiator'!C$26,0)),IMPRODUCT(COMPLEX('Passive Radiator'!C$41,0),E159)))))</f>
        <v>0.504154456186522+0.00690067844587199i</v>
      </c>
      <c r="H159" s="44" t="str">
        <f>IMDIV(COMPLEX('Passive Radiator'!C$18,0),IMPRODUCT(D159,IMSUM(COMPLEX('Passive Radiator'!C$16-(2*PI()*B159)^2*'Passive Radiator'!C$15,0),IMPRODUCT(C159,IMSUM(COMPLEX('Passive Radiator'!C$17,0),IMDIV(COMPLEX('Passive Radiator'!C$18^2,0),D159))),IMPRODUCT(COMPLEX('Passive Radiator'!C$14*'Passive Radiator'!C$41/'Passive Radiator'!C$24,0),G159))))</f>
        <v>-6.52236006196058E-06-1.56087091342607E-06i</v>
      </c>
      <c r="I159" s="39">
        <f t="shared" si="21"/>
        <v>-166.54161257650094</v>
      </c>
      <c r="J159" s="32" t="str">
        <f>IMPRODUCT(IMDIV(IMPRODUCT(COMPLEX(-'Passive Radiator'!C$41,0),F159),IMSUM(IMPRODUCT(COMPLEX('Passive Radiator'!C$41,0),E159),COMPLEX('Passive Radiator'!C$25-(2*PI()*B159)^2*'Passive Radiator'!C$40,0),IMPRODUCT(COMPLEX('Passive Radiator'!C$26,0),C159))),H159)</f>
        <v>-2.76087302990129E-08-7.04247703333613E-09i</v>
      </c>
      <c r="K159" s="39">
        <f t="shared" si="22"/>
        <v>-165.69006237995174</v>
      </c>
      <c r="L159" s="52" t="str">
        <f>IMSUM(IMPRODUCT(COMPLEX(-('Passive Radiator'!C$14/'Passive Radiator'!C$24),0),H159),IMDIV(IMPRODUCT(COMPLEX(-'Passive Radiator'!C$41,0),J159),IMSUM(COMPLEX('Passive Radiator'!C$41,0),IMPRODUCT(COMPLEX('Passive Radiator'!C$42,0),C159))),IMDIV(IMPRODUCT(COMPLEX('Passive Radiator'!C$42*'Passive Radiator'!C$14/'Passive Radiator'!C$24,0),C159,H159),IMSUM(COMPLEX('Passive Radiator'!C$41,0),IMPRODUCT(COMPLEX('Passive Radiator'!C$42,0),C159))))</f>
        <v>1.12829394579236E-08-4.44508022851025E-08i</v>
      </c>
      <c r="M159" s="40">
        <f t="shared" si="23"/>
        <v>-75.75741825464749</v>
      </c>
      <c r="N159" s="51" t="str">
        <f>IMPRODUCT(COMPLEX(('Passive Radiator'!C$10*'Passive Radiator'!C$14)/(2*PI()),0),C159,C159,H159)</f>
        <v>0.110365493322602+0.0264116495772524i</v>
      </c>
      <c r="O159" s="40">
        <f t="shared" si="24"/>
        <v>13.458387423499085</v>
      </c>
      <c r="P159" s="38" t="str">
        <f>IMPRODUCT(COMPLEX(('Passive Radiator'!C$10*'Passive Radiator'!C$24)/(2*PI()),0),C159,C159,J159)</f>
        <v>0.000934340058051107+0.000238332887057328i</v>
      </c>
      <c r="Q159" s="35">
        <f t="shared" si="25"/>
        <v>14.309937620048261</v>
      </c>
      <c r="R159" s="53" t="str">
        <f>IMPRODUCT(COMPLEX(('Passive Radiator'!C$10*'Passive Radiator'!C$24)/(2*PI()),0),C159,C159,L159)</f>
        <v>-0.000381839446940462+0.00150431275678642i</v>
      </c>
      <c r="S159" s="45">
        <f t="shared" si="26"/>
        <v>104.24258174535254</v>
      </c>
      <c r="T159" s="50">
        <f>IMABS(IMDIV(D159,IMSUB(COMPLEX(1,0),IMPRODUCT(COMPLEX('Passive Radiator'!C$18,0),IMPRODUCT(C159,H159)))))</f>
        <v>6.1661755976282091</v>
      </c>
      <c r="U159" s="33">
        <f>20*LOG10('Passive Radiator'!C$31*50000*IMABS(N159))</f>
        <v>104.9051577455198</v>
      </c>
      <c r="V159" s="34">
        <f>20*LOG10('Passive Radiator'!C$31*50000*IMABS(P159))</f>
        <v>63.490500932328061</v>
      </c>
      <c r="W159" s="34">
        <f>20*LOG10('Passive Radiator'!C$31*50000*IMABS(R159))</f>
        <v>67.624566084854806</v>
      </c>
      <c r="X159" s="40">
        <f>1000*'Passive Radiator'!C$31*IMABS(H159)</f>
        <v>0.20790232402158151</v>
      </c>
      <c r="Y159" s="40">
        <f>1000*'Passive Radiator'!C$31*IMABS(J159)</f>
        <v>8.8327615789210597E-4</v>
      </c>
      <c r="Z159" s="40">
        <f>'Passive Radiator'!C$31*IMABS(IMPRODUCT(C159,J159))</f>
        <v>1.7537329376741107E-3</v>
      </c>
      <c r="AA159" s="40">
        <f>1000*'Passive Radiator'!C$31*IMABS(L159)</f>
        <v>1.4216731633125194E-3</v>
      </c>
      <c r="AB159" s="53" t="str">
        <f t="shared" si="27"/>
        <v>0.110917993933713+0.0281542952210961i</v>
      </c>
      <c r="AC159" s="40">
        <f>20*LOG10('Passive Radiator'!C$31*50000*IMABS(AB159))</f>
        <v>104.97784344311471</v>
      </c>
      <c r="AD159" s="40">
        <f t="shared" si="28"/>
        <v>177374.90348613658</v>
      </c>
      <c r="AE159" s="35">
        <f t="shared" si="29"/>
        <v>14.24258174536264</v>
      </c>
      <c r="AG159" s="77"/>
      <c r="AH159" s="2"/>
      <c r="AI159" s="2"/>
      <c r="AJ159" s="2"/>
      <c r="AK159" s="4"/>
      <c r="AL159" s="4"/>
      <c r="AM159" s="4"/>
      <c r="AN159" s="4"/>
      <c r="AO159" s="4"/>
      <c r="AP159" s="4"/>
      <c r="AQ159" s="5"/>
      <c r="AR159" s="5"/>
      <c r="AS159" s="4"/>
      <c r="AT159" s="11"/>
      <c r="AU159" s="11"/>
    </row>
    <row r="160" spans="2:47" x14ac:dyDescent="0.25">
      <c r="B160" s="37">
        <v>324</v>
      </c>
      <c r="C160" s="29" t="str">
        <f t="shared" si="20"/>
        <v>2035.75203952619i</v>
      </c>
      <c r="D160" s="30" t="str">
        <f>COMPLEX('Passive Radiator'!C$19,2*PI()*B160*'Passive Radiator'!C$20)</f>
        <v>6</v>
      </c>
      <c r="E160" s="31" t="str">
        <f>IMSUB(COMPLEX(1,0),IMDIV(COMPLEX('Passive Radiator'!C$41,0),IMSUM(COMPLEX('Passive Radiator'!C$41,0),IMPRODUCT(C160,COMPLEX('Passive Radiator'!C$42,0)))))</f>
        <v>0.999825063501949+0.0132251992526712i</v>
      </c>
      <c r="F160" s="31" t="str">
        <f>IMDIV(IMPRODUCT(C160,COMPLEX(('Passive Radiator'!C$42*'Passive Radiator'!C$14/'Passive Radiator'!C$24),0)),IMSUM(COMPLEX('Passive Radiator'!C$41,0),IMPRODUCT(C160,COMPLEX('Passive Radiator'!C$42,0))))</f>
        <v>0.499912531750973+0.00661259962633559i</v>
      </c>
      <c r="G160" s="42" t="str">
        <f>IMPRODUCT(F160,IMSUB(COMPLEX(1,0),IMDIV(IMPRODUCT(COMPLEX('Passive Radiator'!C$41,0),E160),IMSUM(COMPLEX('Passive Radiator'!C$25-(2*PI()*B160)^2*'Passive Radiator'!C$40,0),IMPRODUCT(C160,COMPLEX('Passive Radiator'!C$26,0)),IMPRODUCT(COMPLEX('Passive Radiator'!C$41,0),E160)))))</f>
        <v>0.503950156152342+0.00672453558932812i</v>
      </c>
      <c r="H160" s="44" t="str">
        <f>IMDIV(COMPLEX('Passive Radiator'!C$18,0),IMPRODUCT(D160,IMSUM(COMPLEX('Passive Radiator'!C$16-(2*PI()*B160)^2*'Passive Radiator'!C$15,0),IMPRODUCT(C160,IMSUM(COMPLEX('Passive Radiator'!C$17,0),IMDIV(COMPLEX('Passive Radiator'!C$18^2,0),D160))),IMPRODUCT(COMPLEX('Passive Radiator'!C$14*'Passive Radiator'!C$41/'Passive Radiator'!C$24,0),G160))))</f>
        <v>-6.21550517714223E-06-1.44931992346524E-06i</v>
      </c>
      <c r="I160" s="39">
        <f t="shared" si="21"/>
        <v>-166.87441089964136</v>
      </c>
      <c r="J160" s="32" t="str">
        <f>IMPRODUCT(IMDIV(IMPRODUCT(COMPLEX(-'Passive Radiator'!C$41,0),F160),IMSUM(IMPRODUCT(COMPLEX('Passive Radiator'!C$41,0),E160),COMPLEX('Passive Radiator'!C$25-(2*PI()*B160)^2*'Passive Radiator'!C$40,0),IMPRODUCT(COMPLEX('Passive Radiator'!C$26,0),C160))),H160)</f>
        <v>-2.50202521271322E-08-6.21773793542892E-09i</v>
      </c>
      <c r="K160" s="39">
        <f t="shared" si="22"/>
        <v>-166.04423044757252</v>
      </c>
      <c r="L160" s="52" t="str">
        <f>IMSUM(IMPRODUCT(COMPLEX(-('Passive Radiator'!C$14/'Passive Radiator'!C$24),0),H160),IMDIV(IMPRODUCT(COMPLEX(-'Passive Radiator'!C$41,0),J160),IMSUM(COMPLEX('Passive Radiator'!C$41,0),IMPRODUCT(COMPLEX('Passive Radiator'!C$42,0),C160))),IMDIV(IMPRODUCT(COMPLEX('Passive Radiator'!C$42*'Passive Radiator'!C$14/'Passive Radiator'!C$24,0),C160,H160),IMSUM(COMPLEX('Passive Radiator'!C$41,0),IMPRODUCT(COMPLEX('Passive Radiator'!C$42,0),C160))))</f>
        <v>1.02140395173945E-08-4.13036878463062E-08i</v>
      </c>
      <c r="M160" s="40">
        <f t="shared" si="23"/>
        <v>-76.109921318690525</v>
      </c>
      <c r="N160" s="51" t="str">
        <f>IMPRODUCT(COMPLEX(('Passive Radiator'!C$10*'Passive Radiator'!C$14)/(2*PI()),0),C160,C160,H160)</f>
        <v>0.110565803551512+0.0257815281902522i</v>
      </c>
      <c r="O160" s="40">
        <f t="shared" si="24"/>
        <v>13.125589100358713</v>
      </c>
      <c r="P160" s="38" t="str">
        <f>IMPRODUCT(COMPLEX(('Passive Radiator'!C$10*'Passive Radiator'!C$24)/(2*PI()),0),C160,C160,J160)</f>
        <v>0.000890155893255885+0.000221211042871178i</v>
      </c>
      <c r="Q160" s="35">
        <f t="shared" si="25"/>
        <v>13.95576955242746</v>
      </c>
      <c r="R160" s="53" t="str">
        <f>IMPRODUCT(COMPLEX(('Passive Radiator'!C$10*'Passive Radiator'!C$24)/(2*PI()),0),C160,C160,L160)</f>
        <v>-0.000363389122705829+0.00146947844341348i</v>
      </c>
      <c r="S160" s="45">
        <f t="shared" si="26"/>
        <v>103.89007868130945</v>
      </c>
      <c r="T160" s="50">
        <f>IMABS(IMDIV(D160,IMSUB(COMPLEX(1,0),IMPRODUCT(COMPLEX('Passive Radiator'!C$18,0),IMPRODUCT(C160,H160)))))</f>
        <v>6.1578849203086756</v>
      </c>
      <c r="U160" s="33">
        <f>20*LOG10('Passive Radiator'!C$31*50000*IMABS(N160))</f>
        <v>104.90898931823595</v>
      </c>
      <c r="V160" s="34">
        <f>20*LOG10('Passive Radiator'!C$31*50000*IMABS(P160))</f>
        <v>63.056203971279288</v>
      </c>
      <c r="W160" s="34">
        <f>20*LOG10('Passive Radiator'!C$31*50000*IMABS(R160))</f>
        <v>67.407678209387626</v>
      </c>
      <c r="X160" s="40">
        <f>1000*'Passive Radiator'!C$31*IMABS(H160)</f>
        <v>0.19784955033200705</v>
      </c>
      <c r="Y160" s="40">
        <f>1000*'Passive Radiator'!C$31*IMABS(J160)</f>
        <v>7.9921900850700293E-4</v>
      </c>
      <c r="Z160" s="40">
        <f>'Passive Radiator'!C$31*IMABS(IMPRODUCT(C160,J160))</f>
        <v>1.6270117265962316E-3</v>
      </c>
      <c r="AA160" s="40">
        <f>1000*'Passive Radiator'!C$31*IMABS(L160)</f>
        <v>1.3189839668783872E-3</v>
      </c>
      <c r="AB160" s="53" t="str">
        <f t="shared" si="27"/>
        <v>0.111092570322062+0.0274722176765369i</v>
      </c>
      <c r="AC160" s="40">
        <f>20*LOG10('Passive Radiator'!C$31*50000*IMABS(AB160))</f>
        <v>104.97811411941154</v>
      </c>
      <c r="AD160" s="40">
        <f t="shared" si="28"/>
        <v>177380.43106386482</v>
      </c>
      <c r="AE160" s="35">
        <f t="shared" si="29"/>
        <v>13.890078681297547</v>
      </c>
      <c r="AG160" s="77"/>
      <c r="AH160" s="2"/>
      <c r="AI160" s="2"/>
      <c r="AJ160" s="2"/>
      <c r="AK160" s="4"/>
      <c r="AL160" s="4"/>
      <c r="AM160" s="4"/>
      <c r="AN160" s="4"/>
      <c r="AO160" s="4"/>
      <c r="AP160" s="4"/>
      <c r="AQ160" s="5"/>
      <c r="AR160" s="5"/>
      <c r="AS160" s="4"/>
      <c r="AT160" s="11"/>
      <c r="AU160" s="11"/>
    </row>
    <row r="161" spans="2:47" x14ac:dyDescent="0.25">
      <c r="B161" s="37">
        <v>331</v>
      </c>
      <c r="C161" s="29" t="str">
        <f t="shared" si="20"/>
        <v>2079.73433667644i</v>
      </c>
      <c r="D161" s="30" t="str">
        <f>COMPLEX('Passive Radiator'!C$19,2*PI()*B161*'Passive Radiator'!C$20)</f>
        <v>6</v>
      </c>
      <c r="E161" s="31" t="str">
        <f>IMSUB(COMPLEX(1,0),IMDIV(COMPLEX('Passive Radiator'!C$41,0),IMSUM(COMPLEX('Passive Radiator'!C$41,0),IMPRODUCT(C161,COMPLEX('Passive Radiator'!C$42,0)))))</f>
        <v>0.999832383163149+0.0129456070327555i</v>
      </c>
      <c r="F161" s="31" t="str">
        <f>IMDIV(IMPRODUCT(C161,COMPLEX(('Passive Radiator'!C$42*'Passive Radiator'!C$14/'Passive Radiator'!C$24),0)),IMSUM(COMPLEX('Passive Radiator'!C$41,0),IMPRODUCT(C161,COMPLEX('Passive Radiator'!C$42,0))))</f>
        <v>0.499916191581574+0.00647280351637772i</v>
      </c>
      <c r="G161" s="42" t="str">
        <f>IMPRODUCT(F161,IMSUB(COMPLEX(1,0),IMDIV(IMPRODUCT(COMPLEX('Passive Radiator'!C$41,0),E161),IMSUM(COMPLEX('Passive Radiator'!C$25-(2*PI()*B161)^2*'Passive Radiator'!C$40,0),IMPRODUCT(C161,COMPLEX('Passive Radiator'!C$26,0)),IMPRODUCT(COMPLEX('Passive Radiator'!C$41,0),E161)))))</f>
        <v>0.503783538187729+0.00657773189468245i</v>
      </c>
      <c r="H161" s="44" t="str">
        <f>IMDIV(COMPLEX('Passive Radiator'!C$18,0),IMPRODUCT(D161,IMSUM(COMPLEX('Passive Radiator'!C$16-(2*PI()*B161)^2*'Passive Radiator'!C$15,0),IMPRODUCT(C161,IMSUM(COMPLEX('Passive Radiator'!C$17,0),IMDIV(COMPLEX('Passive Radiator'!C$18^2,0),D161))),IMPRODUCT(COMPLEX('Passive Radiator'!C$14*'Passive Radiator'!C$41/'Passive Radiator'!C$24,0),G161))))</f>
        <v>-0.0000059642066626865-1.36024782985439E-06i</v>
      </c>
      <c r="I161" s="39">
        <f t="shared" si="21"/>
        <v>-167.15238490560827</v>
      </c>
      <c r="J161" s="32" t="str">
        <f>IMPRODUCT(IMDIV(IMPRODUCT(COMPLEX(-'Passive Radiator'!C$41,0),F161),IMSUM(IMPRODUCT(COMPLEX('Passive Radiator'!C$41,0),E161),COMPLEX('Passive Radiator'!C$25-(2*PI()*B161)^2*'Passive Radiator'!C$40,0),IMPRODUCT(COMPLEX('Passive Radiator'!C$26,0),C161))),H161)</f>
        <v>-2.29991411313191E-08-5.5895634230714E-09i</v>
      </c>
      <c r="K161" s="39">
        <f t="shared" si="22"/>
        <v>-166.34003560228916</v>
      </c>
      <c r="L161" s="52" t="str">
        <f>IMSUM(IMPRODUCT(COMPLEX(-('Passive Radiator'!C$14/'Passive Radiator'!C$24),0),H161),IMDIV(IMPRODUCT(COMPLEX(-'Passive Radiator'!C$41,0),J161),IMSUM(COMPLEX('Passive Radiator'!C$41,0),IMPRODUCT(COMPLEX('Passive Radiator'!C$42,0),C161))),IMDIV(IMPRODUCT(COMPLEX('Passive Radiator'!C$42*'Passive Radiator'!C$14/'Passive Radiator'!C$24,0),C161,H161),IMSUM(COMPLEX('Passive Radiator'!C$41,0),IMPRODUCT(COMPLEX('Passive Radiator'!C$42,0),C161))))</f>
        <v>9.38068299864664E-09-3.87879385775896E-08i</v>
      </c>
      <c r="M161" s="40">
        <f t="shared" si="23"/>
        <v>-76.404335726168469</v>
      </c>
      <c r="N161" s="51" t="str">
        <f>IMPRODUCT(COMPLEX(('Passive Radiator'!C$10*'Passive Radiator'!C$14)/(2*PI()),0),C161,C161,H161)</f>
        <v>0.110729425006089+0.025253896885879i</v>
      </c>
      <c r="O161" s="40">
        <f t="shared" si="24"/>
        <v>12.847615094391776</v>
      </c>
      <c r="P161" s="38" t="str">
        <f>IMPRODUCT(COMPLEX(('Passive Radiator'!C$10*'Passive Radiator'!C$24)/(2*PI()),0),C161,C161,J161)</f>
        <v>0.000853988406886539+0.000207547853009163i</v>
      </c>
      <c r="Q161" s="35">
        <f t="shared" si="25"/>
        <v>13.659964397710828</v>
      </c>
      <c r="R161" s="53" t="str">
        <f>IMPRODUCT(COMPLEX(('Passive Radiator'!C$10*'Passive Radiator'!C$24)/(2*PI()),0),C161,C161,L161)</f>
        <v>-0.000348317116877591+0.00144024725458906i</v>
      </c>
      <c r="S161" s="45">
        <f t="shared" si="26"/>
        <v>103.59566427383153</v>
      </c>
      <c r="T161" s="50">
        <f>IMABS(IMDIV(D161,IMSUB(COMPLEX(1,0),IMPRODUCT(COMPLEX('Passive Radiator'!C$18,0),IMPRODUCT(C161,H161)))))</f>
        <v>6.151132622878027</v>
      </c>
      <c r="U161" s="33">
        <f>20*LOG10('Passive Radiator'!C$31*50000*IMABS(N161))</f>
        <v>104.91211522470793</v>
      </c>
      <c r="V161" s="34">
        <f>20*LOG10('Passive Radiator'!C$31*50000*IMABS(P161))</f>
        <v>62.684900922319706</v>
      </c>
      <c r="W161" s="34">
        <f>20*LOG10('Passive Radiator'!C$31*50000*IMABS(R161))</f>
        <v>67.22223930791526</v>
      </c>
      <c r="X161" s="40">
        <f>1000*'Passive Radiator'!C$31*IMABS(H161)</f>
        <v>0.18963801279853459</v>
      </c>
      <c r="Y161" s="40">
        <f>1000*'Passive Radiator'!C$31*IMABS(J161)</f>
        <v>7.3372731124672999E-4</v>
      </c>
      <c r="Z161" s="40">
        <f>'Passive Radiator'!C$31*IMABS(IMPRODUCT(C161,J161))</f>
        <v>1.5259578829571073E-3</v>
      </c>
      <c r="AA161" s="40">
        <f>1000*'Passive Radiator'!C$31*IMABS(L161)</f>
        <v>1.2370908771419274E-3</v>
      </c>
      <c r="AB161" s="53" t="str">
        <f t="shared" si="27"/>
        <v>0.111235096296098+0.0269016919934772i</v>
      </c>
      <c r="AC161" s="40">
        <f>20*LOG10('Passive Radiator'!C$31*50000*IMABS(AB161))</f>
        <v>104.9783348893211</v>
      </c>
      <c r="AD161" s="40">
        <f t="shared" si="28"/>
        <v>177384.93961290599</v>
      </c>
      <c r="AE161" s="35">
        <f t="shared" si="29"/>
        <v>13.595664273813965</v>
      </c>
      <c r="AG161" s="77"/>
      <c r="AH161" s="2"/>
      <c r="AI161" s="2"/>
      <c r="AJ161" s="2"/>
      <c r="AK161" s="4"/>
      <c r="AL161" s="4"/>
      <c r="AM161" s="4"/>
      <c r="AN161" s="4"/>
      <c r="AO161" s="4"/>
      <c r="AP161" s="4"/>
      <c r="AQ161" s="5"/>
      <c r="AR161" s="5"/>
      <c r="AS161" s="4"/>
      <c r="AT161" s="11"/>
      <c r="AU161" s="11"/>
    </row>
    <row r="162" spans="2:47" x14ac:dyDescent="0.25">
      <c r="B162" s="37">
        <v>339</v>
      </c>
      <c r="C162" s="29" t="str">
        <f t="shared" si="20"/>
        <v>2129.99981913388i</v>
      </c>
      <c r="D162" s="30" t="str">
        <f>COMPLEX('Passive Radiator'!C$19,2*PI()*B162*'Passive Radiator'!C$20)</f>
        <v>6</v>
      </c>
      <c r="E162" s="31" t="str">
        <f>IMSUB(COMPLEX(1,0),IMDIV(COMPLEX('Passive Radiator'!C$41,0),IMSUM(COMPLEX('Passive Radiator'!C$41,0),IMPRODUCT(C162,COMPLEX('Passive Radiator'!C$42,0)))))</f>
        <v>0.999840199686472+0.0126402048000818i</v>
      </c>
      <c r="F162" s="31" t="str">
        <f>IMDIV(IMPRODUCT(C162,COMPLEX(('Passive Radiator'!C$42*'Passive Radiator'!C$14/'Passive Radiator'!C$24),0)),IMSUM(COMPLEX('Passive Radiator'!C$41,0),IMPRODUCT(C162,COMPLEX('Passive Radiator'!C$42,0))))</f>
        <v>0.499920099843238+0.00632010240004093i</v>
      </c>
      <c r="G162" s="42" t="str">
        <f>IMPRODUCT(F162,IMSUB(COMPLEX(1,0),IMDIV(IMPRODUCT(COMPLEX('Passive Radiator'!C$41,0),E162),IMSUM(COMPLEX('Passive Radiator'!C$25-(2*PI()*B162)^2*'Passive Radiator'!C$40,0),IMPRODUCT(C162,COMPLEX('Passive Radiator'!C$26,0)),IMPRODUCT(COMPLEX('Passive Radiator'!C$41,0),E162)))))</f>
        <v>0.503605739941901+0.00641772149308096i</v>
      </c>
      <c r="H162" s="44" t="str">
        <f>IMDIV(COMPLEX('Passive Radiator'!C$18,0),IMPRODUCT(D162,IMSUM(COMPLEX('Passive Radiator'!C$16-(2*PI()*B162)^2*'Passive Radiator'!C$15,0),IMPRODUCT(C162,IMSUM(COMPLEX('Passive Radiator'!C$17,0),IMDIV(COMPLEX('Passive Radiator'!C$18^2,0),D162))),IMPRODUCT(COMPLEX('Passive Radiator'!C$14*'Passive Radiator'!C$41/'Passive Radiator'!C$24,0),G162))))</f>
        <v>-5.69501065884178E-06-1.26714432568536E-06i</v>
      </c>
      <c r="I162" s="39">
        <f t="shared" si="21"/>
        <v>-167.45598395594462</v>
      </c>
      <c r="J162" s="32" t="str">
        <f>IMPRODUCT(IMDIV(IMPRODUCT(COMPLEX(-'Passive Radiator'!C$41,0),F162),IMSUM(IMPRODUCT(COMPLEX('Passive Radiator'!C$41,0),E162),COMPLEX('Passive Radiator'!C$25-(2*PI()*B162)^2*'Passive Radiator'!C$40,0),IMPRODUCT(COMPLEX('Passive Radiator'!C$26,0),C162))),H162)</f>
        <v>-2.09321327067065E-08-4.96238625947445E-09i</v>
      </c>
      <c r="K162" s="39">
        <f t="shared" si="22"/>
        <v>-166.66309109879035</v>
      </c>
      <c r="L162" s="52" t="str">
        <f>IMSUM(IMPRODUCT(COMPLEX(-('Passive Radiator'!C$14/'Passive Radiator'!C$24),0),H162),IMDIV(IMPRODUCT(COMPLEX(-'Passive Radiator'!C$41,0),J162),IMSUM(COMPLEX('Passive Radiator'!C$41,0),IMPRODUCT(COMPLEX('Passive Radiator'!C$42,0),C162))),IMDIV(IMPRODUCT(COMPLEX('Passive Radiator'!C$42*'Passive Radiator'!C$14/'Passive Radiator'!C$24,0),C162,H162),IMSUM(COMPLEX('Passive Radiator'!C$41,0),IMPRODUCT(COMPLEX('Passive Radiator'!C$42,0),C162))))</f>
        <v>8.52958467835625E-09-3.61555989563771E-08i</v>
      </c>
      <c r="M162" s="40">
        <f t="shared" si="23"/>
        <v>-76.725872236806481</v>
      </c>
      <c r="N162" s="51" t="str">
        <f>IMPRODUCT(COMPLEX(('Passive Radiator'!C$10*'Passive Radiator'!C$14)/(2*PI()),0),C162,C162,H162)</f>
        <v>0.110904281167385+0.0246762892984727i</v>
      </c>
      <c r="O162" s="40">
        <f t="shared" si="24"/>
        <v>12.54401604405534</v>
      </c>
      <c r="P162" s="38" t="str">
        <f>IMPRODUCT(COMPLEX(('Passive Radiator'!C$10*'Passive Radiator'!C$24)/(2*PI()),0),C162,C162,J162)</f>
        <v>0.000815262084727939+0.000193274398925831i</v>
      </c>
      <c r="Q162" s="35">
        <f t="shared" si="25"/>
        <v>13.336908901209686</v>
      </c>
      <c r="R162" s="53" t="str">
        <f>IMPRODUCT(COMPLEX(('Passive Radiator'!C$10*'Passive Radiator'!C$24)/(2*PI()),0),C162,C162,L162)</f>
        <v>-0.000332209196462444+0.00140818374280225i</v>
      </c>
      <c r="S162" s="45">
        <f t="shared" si="26"/>
        <v>103.2741277631935</v>
      </c>
      <c r="T162" s="50">
        <f>IMABS(IMDIV(D162,IMSUB(COMPLEX(1,0),IMPRODUCT(COMPLEX('Passive Radiator'!C$18,0),IMPRODUCT(C162,H162)))))</f>
        <v>6.1439363453561775</v>
      </c>
      <c r="U162" s="33">
        <f>20*LOG10('Passive Radiator'!C$31*50000*IMABS(N162))</f>
        <v>104.91545192122206</v>
      </c>
      <c r="V162" s="34">
        <f>20*LOG10('Passive Radiator'!C$31*50000*IMABS(P162))</f>
        <v>62.270049999151809</v>
      </c>
      <c r="W162" s="34">
        <f>20*LOG10('Passive Radiator'!C$31*50000*IMABS(R162))</f>
        <v>67.015040820727904</v>
      </c>
      <c r="X162" s="40">
        <f>1000*'Passive Radiator'!C$31*IMABS(H162)</f>
        <v>0.18086262162682207</v>
      </c>
      <c r="Y162" s="40">
        <f>1000*'Passive Radiator'!C$31*IMABS(J162)</f>
        <v>6.6688159234968886E-4</v>
      </c>
      <c r="Z162" s="40">
        <f>'Passive Radiator'!C$31*IMABS(IMPRODUCT(C162,J162))</f>
        <v>1.4204576710885502E-3</v>
      </c>
      <c r="AA162" s="40">
        <f>1000*'Passive Radiator'!C$31*IMABS(L162)</f>
        <v>1.1515910236725194E-3</v>
      </c>
      <c r="AB162" s="53" t="str">
        <f t="shared" si="27"/>
        <v>0.111387334055651+0.0262777474402008i</v>
      </c>
      <c r="AC162" s="40">
        <f>20*LOG10('Passive Radiator'!C$31*50000*IMABS(AB162))</f>
        <v>104.97857049068131</v>
      </c>
      <c r="AD162" s="40">
        <f t="shared" si="28"/>
        <v>177389.75117529006</v>
      </c>
      <c r="AE162" s="35">
        <f t="shared" si="29"/>
        <v>13.274127763204781</v>
      </c>
      <c r="AG162" s="77"/>
      <c r="AH162" s="2"/>
      <c r="AI162" s="2"/>
      <c r="AJ162" s="2"/>
      <c r="AK162" s="4"/>
      <c r="AL162" s="4"/>
      <c r="AM162" s="4"/>
      <c r="AN162" s="4"/>
      <c r="AO162" s="4"/>
      <c r="AP162" s="4"/>
      <c r="AQ162" s="5"/>
      <c r="AR162" s="5"/>
      <c r="AS162" s="4"/>
      <c r="AT162" s="11"/>
      <c r="AU162" s="11"/>
    </row>
    <row r="163" spans="2:47" x14ac:dyDescent="0.25">
      <c r="B163" s="37">
        <v>347</v>
      </c>
      <c r="C163" s="29" t="str">
        <f t="shared" si="20"/>
        <v>2180.26530159132i</v>
      </c>
      <c r="D163" s="30" t="str">
        <f>COMPLEX('Passive Radiator'!C$19,2*PI()*B163*'Passive Radiator'!C$20)</f>
        <v>6</v>
      </c>
      <c r="E163" s="31" t="str">
        <f>IMSUB(COMPLEX(1,0),IMDIV(COMPLEX('Passive Radiator'!C$41,0),IMSUM(COMPLEX('Passive Radiator'!C$41,0),IMPRODUCT(C163,COMPLEX('Passive Radiator'!C$42,0)))))</f>
        <v>0.999847481952455+0.0123488779162509i</v>
      </c>
      <c r="F163" s="31" t="str">
        <f>IMDIV(IMPRODUCT(C163,COMPLEX(('Passive Radiator'!C$42*'Passive Radiator'!C$14/'Passive Radiator'!C$24),0)),IMSUM(COMPLEX('Passive Radiator'!C$41,0),IMPRODUCT(C163,COMPLEX('Passive Radiator'!C$42,0))))</f>
        <v>0.499923740976226+0.00617443895812545i</v>
      </c>
      <c r="G163" s="42" t="str">
        <f>IMPRODUCT(F163,IMSUB(COMPLEX(1,0),IMDIV(IMPRODUCT(COMPLEX('Passive Radiator'!C$41,0),E163),IMSUM(COMPLEX('Passive Radiator'!C$25-(2*PI()*B163)^2*'Passive Radiator'!C$40,0),IMPRODUCT(C163,COMPLEX('Passive Radiator'!C$26,0)),IMPRODUCT(COMPLEX('Passive Radiator'!C$41,0),E163)))))</f>
        <v>0.503440214686668+0.00626541333170174i</v>
      </c>
      <c r="H163" s="44" t="str">
        <f>IMDIV(COMPLEX('Passive Radiator'!C$18,0),IMPRODUCT(D163,IMSUM(COMPLEX('Passive Radiator'!C$16-(2*PI()*B163)^2*'Passive Radiator'!C$15,0),IMPRODUCT(C163,IMSUM(COMPLEX('Passive Radiator'!C$17,0),IMDIV(COMPLEX('Passive Radiator'!C$18^2,0),D163))),IMPRODUCT(COMPLEX('Passive Radiator'!C$14*'Passive Radiator'!C$41/'Passive Radiator'!C$24,0),G163))))</f>
        <v>-5.44343335967361E-06-1.18232726469172E-06i</v>
      </c>
      <c r="I163" s="39">
        <f t="shared" si="21"/>
        <v>-167.74555690583483</v>
      </c>
      <c r="J163" s="32" t="str">
        <f>IMPRODUCT(IMDIV(IMPRODUCT(COMPLEX(-'Passive Radiator'!C$41,0),F163),IMSUM(IMPRODUCT(COMPLEX('Passive Radiator'!C$41,0),E163),COMPLEX('Passive Radiator'!C$25-(2*PI()*B163)^2*'Passive Radiator'!C$40,0),IMPRODUCT(COMPLEX('Passive Radiator'!C$26,0),C163))),H163)</f>
        <v>-1.90915948859912E-08-4.41774969551053E-09i</v>
      </c>
      <c r="K163" s="39">
        <f t="shared" si="22"/>
        <v>-166.97120407761761</v>
      </c>
      <c r="L163" s="52" t="str">
        <f>IMSUM(IMPRODUCT(COMPLEX(-('Passive Radiator'!C$14/'Passive Radiator'!C$24),0),H163),IMDIV(IMPRODUCT(COMPLEX(-'Passive Radiator'!C$41,0),J163),IMSUM(COMPLEX('Passive Radiator'!C$41,0),IMPRODUCT(COMPLEX('Passive Radiator'!C$42,0),C163))),IMDIV(IMPRODUCT(COMPLEX('Passive Radiator'!C$42*'Passive Radiator'!C$14/'Passive Radiator'!C$24,0),C163,H163),IMSUM(COMPLEX('Passive Radiator'!C$41,0),IMPRODUCT(COMPLEX('Passive Radiator'!C$42,0),C163))))</f>
        <v>7.77278450278109E-09-3.37550698668575E-08i</v>
      </c>
      <c r="M163" s="40">
        <f t="shared" si="23"/>
        <v>-77.032536374936242</v>
      </c>
      <c r="N163" s="51" t="str">
        <f>IMPRODUCT(COMPLEX(('Passive Radiator'!C$10*'Passive Radiator'!C$14)/(2*PI()),0),C163,C163,H163)</f>
        <v>0.111067304917811+0.0241240948760379i</v>
      </c>
      <c r="O163" s="40">
        <f t="shared" si="24"/>
        <v>12.254443094165106</v>
      </c>
      <c r="P163" s="38" t="str">
        <f>IMPRODUCT(COMPLEX(('Passive Radiator'!C$10*'Passive Radiator'!C$24)/(2*PI()),0),C163,C163,J163)</f>
        <v>0.000779086231229931+0.000180278702819007i</v>
      </c>
      <c r="Q163" s="35">
        <f t="shared" si="25"/>
        <v>13.028795922382402</v>
      </c>
      <c r="R163" s="53" t="str">
        <f>IMPRODUCT(COMPLEX(('Passive Radiator'!C$10*'Passive Radiator'!C$24)/(2*PI()),0),C163,C163,L163)</f>
        <v>-0.000317190335359441+0.00137747057406763i</v>
      </c>
      <c r="S163" s="45">
        <f t="shared" si="26"/>
        <v>102.96746362506381</v>
      </c>
      <c r="T163" s="50">
        <f>IMABS(IMDIV(D163,IMSUB(COMPLEX(1,0),IMPRODUCT(COMPLEX('Passive Radiator'!C$18,0),IMPRODUCT(C163,H163)))))</f>
        <v>6.1372452482693056</v>
      </c>
      <c r="U163" s="33">
        <f>20*LOG10('Passive Radiator'!C$31*50000*IMABS(N163))</f>
        <v>104.91855925647357</v>
      </c>
      <c r="V163" s="34">
        <f>20*LOG10('Passive Radiator'!C$31*50000*IMABS(P163))</f>
        <v>61.864874874133939</v>
      </c>
      <c r="W163" s="34">
        <f>20*LOG10('Passive Radiator'!C$31*50000*IMABS(R163))</f>
        <v>66.812664642909539</v>
      </c>
      <c r="X163" s="40">
        <f>1000*'Passive Radiator'!C$31*IMABS(H163)</f>
        <v>0.17268103192435852</v>
      </c>
      <c r="Y163" s="40">
        <f>1000*'Passive Radiator'!C$31*IMABS(J163)</f>
        <v>6.0747781265173154E-4</v>
      </c>
      <c r="Z163" s="40">
        <f>'Passive Radiator'!C$31*IMABS(IMPRODUCT(C163,J163))</f>
        <v>1.3244627964111625E-3</v>
      </c>
      <c r="AA163" s="40">
        <f>1000*'Passive Radiator'!C$31*IMABS(L163)</f>
        <v>1.0737913692789789E-3</v>
      </c>
      <c r="AB163" s="53" t="str">
        <f t="shared" si="27"/>
        <v>0.111529200813681+0.0256818441529245i</v>
      </c>
      <c r="AC163" s="40">
        <f>20*LOG10('Passive Radiator'!C$31*50000*IMABS(AB163))</f>
        <v>104.97878984461909</v>
      </c>
      <c r="AD163" s="40">
        <f t="shared" si="28"/>
        <v>177394.23104245384</v>
      </c>
      <c r="AE163" s="35">
        <f t="shared" si="29"/>
        <v>12.96746362505759</v>
      </c>
      <c r="AG163" s="77"/>
      <c r="AH163" s="2"/>
      <c r="AI163" s="2"/>
      <c r="AJ163" s="2"/>
      <c r="AK163" s="4"/>
      <c r="AL163" s="4"/>
      <c r="AM163" s="4"/>
      <c r="AN163" s="4"/>
      <c r="AO163" s="4"/>
      <c r="AP163" s="4"/>
      <c r="AQ163" s="5"/>
      <c r="AR163" s="5"/>
      <c r="AS163" s="4"/>
      <c r="AT163" s="11"/>
      <c r="AU163" s="11"/>
    </row>
    <row r="164" spans="2:47" x14ac:dyDescent="0.25">
      <c r="B164" s="37">
        <v>355</v>
      </c>
      <c r="C164" s="29" t="str">
        <f t="shared" si="20"/>
        <v>2230.53078404875i</v>
      </c>
      <c r="D164" s="30" t="str">
        <f>COMPLEX('Passive Radiator'!C$19,2*PI()*B164*'Passive Radiator'!C$20)</f>
        <v>6</v>
      </c>
      <c r="E164" s="31" t="str">
        <f>IMSUB(COMPLEX(1,0),IMDIV(COMPLEX('Passive Radiator'!C$41,0),IMSUM(COMPLEX('Passive Radiator'!C$41,0),IMPRODUCT(C164,COMPLEX('Passive Radiator'!C$42,0)))))</f>
        <v>0.999854277560768+0.0120706753830274i</v>
      </c>
      <c r="F164" s="31" t="str">
        <f>IMDIV(IMPRODUCT(C164,COMPLEX(('Passive Radiator'!C$42*'Passive Radiator'!C$14/'Passive Radiator'!C$24),0)),IMSUM(COMPLEX('Passive Radiator'!C$41,0),IMPRODUCT(C164,COMPLEX('Passive Radiator'!C$42,0))))</f>
        <v>0.499927138780383+0.00603533769151367i</v>
      </c>
      <c r="G164" s="42" t="str">
        <f>IMPRODUCT(F164,IMSUB(COMPLEX(1,0),IMDIV(IMPRODUCT(COMPLEX('Passive Radiator'!C$41,0),E164),IMSUM(COMPLEX('Passive Radiator'!C$25-(2*PI()*B164)^2*'Passive Radiator'!C$40,0),IMPRODUCT(C164,COMPLEX('Passive Radiator'!C$26,0)),IMPRODUCT(COMPLEX('Passive Radiator'!C$41,0),E164)))))</f>
        <v>0.503285855876055+0.00612025794631491i</v>
      </c>
      <c r="H164" s="44" t="str">
        <f>IMDIV(COMPLEX('Passive Radiator'!C$18,0),IMPRODUCT(D164,IMSUM(COMPLEX('Passive Radiator'!C$16-(2*PI()*B164)^2*'Passive Radiator'!C$15,0),IMPRODUCT(C164,IMSUM(COMPLEX('Passive Radiator'!C$17,0),IMDIV(COMPLEX('Passive Radiator'!C$18^2,0),D164))),IMPRODUCT(COMPLEX('Passive Radiator'!C$14*'Passive Radiator'!C$41/'Passive Radiator'!C$24,0),G164))))</f>
        <v>-5.20798836910573E-06-1.10489703537148E-06i</v>
      </c>
      <c r="I164" s="39">
        <f t="shared" si="21"/>
        <v>-168.02205436446025</v>
      </c>
      <c r="J164" s="32" t="str">
        <f>IMPRODUCT(IMDIV(IMPRODUCT(COMPLEX(-'Passive Radiator'!C$41,0),F164),IMSUM(IMPRODUCT(COMPLEX('Passive Radiator'!C$41,0),E164),COMPLEX('Passive Radiator'!C$25-(2*PI()*B164)^2*'Passive Radiator'!C$40,0),IMPRODUCT(COMPLEX('Passive Radiator'!C$26,0),C164))),H164)</f>
        <v>-1.74484718774231E-08-3.94326004247845E-09i</v>
      </c>
      <c r="K164" s="39">
        <f t="shared" si="22"/>
        <v>-167.26538880356333</v>
      </c>
      <c r="L164" s="52" t="str">
        <f>IMSUM(IMPRODUCT(COMPLEX(-('Passive Radiator'!C$14/'Passive Radiator'!C$24),0),H164),IMDIV(IMPRODUCT(COMPLEX(-'Passive Radiator'!C$41,0),J164),IMSUM(COMPLEX('Passive Radiator'!C$41,0),IMPRODUCT(COMPLEX('Passive Radiator'!C$42,0),C164))),IMDIV(IMPRODUCT(COMPLEX('Passive Radiator'!C$42*'Passive Radiator'!C$14/'Passive Radiator'!C$24,0),C164,H164),IMSUM(COMPLEX('Passive Radiator'!C$41,0),IMPRODUCT(COMPLEX('Passive Radiator'!C$42,0),C164))))</f>
        <v>7.09802755294654E-09-3.15615045739714E-08i</v>
      </c>
      <c r="M164" s="40">
        <f t="shared" si="23"/>
        <v>-77.325337654005054</v>
      </c>
      <c r="N164" s="51" t="str">
        <f>IMPRODUCT(COMPLEX(('Passive Radiator'!C$10*'Passive Radiator'!C$14)/(2*PI()),0),C164,C164,H164)</f>
        <v>0.111219537660895+0.023595701205072i</v>
      </c>
      <c r="O164" s="40">
        <f t="shared" si="24"/>
        <v>11.977945635539699</v>
      </c>
      <c r="P164" s="38" t="str">
        <f>IMPRODUCT(COMPLEX(('Passive Radiator'!C$10*'Passive Radiator'!C$24)/(2*PI()),0),C164,C164,J164)</f>
        <v>0.000745243974279207+0.000168421097636376i</v>
      </c>
      <c r="Q164" s="35">
        <f t="shared" si="25"/>
        <v>12.734611196436676</v>
      </c>
      <c r="R164" s="53" t="str">
        <f>IMPRODUCT(COMPLEX(('Passive Radiator'!C$10*'Passive Radiator'!C$24)/(2*PI()),0),C164,C164,L164)</f>
        <v>-0.000303164787166589+0.00134802756758155i</v>
      </c>
      <c r="S164" s="45">
        <f t="shared" si="26"/>
        <v>102.67466234599497</v>
      </c>
      <c r="T164" s="50">
        <f>IMABS(IMDIV(D164,IMSUB(COMPLEX(1,0),IMPRODUCT(COMPLEX('Passive Radiator'!C$18,0),IMPRODUCT(C164,H164)))))</f>
        <v>6.1310128574336105</v>
      </c>
      <c r="U164" s="33">
        <f>20*LOG10('Passive Radiator'!C$31*50000*IMABS(N164))</f>
        <v>104.92145780550045</v>
      </c>
      <c r="V164" s="34">
        <f>20*LOG10('Passive Radiator'!C$31*50000*IMABS(P164))</f>
        <v>61.468934498027579</v>
      </c>
      <c r="W164" s="34">
        <f>20*LOG10('Passive Radiator'!C$31*50000*IMABS(R164))</f>
        <v>66.614891646769905</v>
      </c>
      <c r="X164" s="40">
        <f>1000*'Passive Radiator'!C$31*IMABS(H164)</f>
        <v>0.16504098472611042</v>
      </c>
      <c r="Y164" s="40">
        <f>1000*'Passive Radiator'!C$31*IMABS(J164)</f>
        <v>5.5454353324663197E-4</v>
      </c>
      <c r="Z164" s="40">
        <f>'Passive Radiator'!C$31*IMABS(IMPRODUCT(C164,J164))</f>
        <v>1.2369264220017735E-3</v>
      </c>
      <c r="AA164" s="40">
        <f>1000*'Passive Radiator'!C$31*IMABS(L164)</f>
        <v>1.0028442820481718E-3</v>
      </c>
      <c r="AB164" s="53" t="str">
        <f t="shared" si="27"/>
        <v>0.111661616848008+0.0251121498702899i</v>
      </c>
      <c r="AC164" s="40">
        <f>20*LOG10('Passive Radiator'!C$31*50000*IMABS(AB164))</f>
        <v>104.97899441376374</v>
      </c>
      <c r="AD164" s="40">
        <f t="shared" si="28"/>
        <v>177398.40906162848</v>
      </c>
      <c r="AE164" s="35">
        <f t="shared" si="29"/>
        <v>12.674662345990146</v>
      </c>
      <c r="AG164" s="77"/>
      <c r="AH164" s="2"/>
      <c r="AI164" s="2"/>
      <c r="AJ164" s="2"/>
      <c r="AK164" s="4"/>
      <c r="AL164" s="4"/>
      <c r="AM164" s="4"/>
      <c r="AN164" s="4"/>
      <c r="AO164" s="4"/>
      <c r="AP164" s="4"/>
      <c r="AQ164" s="5"/>
      <c r="AR164" s="5"/>
      <c r="AS164" s="4"/>
      <c r="AT164" s="11"/>
      <c r="AU164" s="11"/>
    </row>
    <row r="165" spans="2:47" x14ac:dyDescent="0.25">
      <c r="B165" s="37">
        <v>363</v>
      </c>
      <c r="C165" s="29" t="str">
        <f t="shared" si="20"/>
        <v>2280.79626650619i</v>
      </c>
      <c r="D165" s="30" t="str">
        <f>COMPLEX('Passive Radiator'!C$19,2*PI()*B165*'Passive Radiator'!C$20)</f>
        <v>6</v>
      </c>
      <c r="E165" s="31" t="str">
        <f>IMSUB(COMPLEX(1,0),IMDIV(COMPLEX('Passive Radiator'!C$41,0),IMSUM(COMPLEX('Passive Radiator'!C$41,0),IMPRODUCT(C165,COMPLEX('Passive Radiator'!C$42,0)))))</f>
        <v>0.999860628925909+0.0118047299755125i</v>
      </c>
      <c r="F165" s="31" t="str">
        <f>IMDIV(IMPRODUCT(C165,COMPLEX(('Passive Radiator'!C$42*'Passive Radiator'!C$14/'Passive Radiator'!C$24),0)),IMSUM(COMPLEX('Passive Radiator'!C$41,0),IMPRODUCT(C165,COMPLEX('Passive Radiator'!C$42,0))))</f>
        <v>0.499930314462956+0.00590236498775627i</v>
      </c>
      <c r="G165" s="42" t="str">
        <f>IMPRODUCT(F165,IMSUB(COMPLEX(1,0),IMDIV(IMPRODUCT(COMPLEX('Passive Radiator'!C$41,0),E165),IMSUM(COMPLEX('Passive Radiator'!C$25-(2*PI()*B165)^2*'Passive Radiator'!C$40,0),IMPRODUCT(C165,COMPLEX('Passive Radiator'!C$26,0)),IMPRODUCT(COMPLEX('Passive Radiator'!C$41,0),E165)))))</f>
        <v>0.503141679173495+0.00598175743722684i</v>
      </c>
      <c r="H165" s="44" t="str">
        <f>IMDIV(COMPLEX('Passive Radiator'!C$18,0),IMPRODUCT(D165,IMSUM(COMPLEX('Passive Radiator'!C$16-(2*PI()*B165)^2*'Passive Radiator'!C$15,0),IMPRODUCT(C165,IMSUM(COMPLEX('Passive Radiator'!C$17,0),IMDIV(COMPLEX('Passive Radiator'!C$18^2,0),D165))),IMPRODUCT(COMPLEX('Passive Radiator'!C$14*'Passive Radiator'!C$41/'Passive Radiator'!C$24,0),G165))))</f>
        <v>-4.98734077104598E-06-1.03406845607519E-06i</v>
      </c>
      <c r="I165" s="39">
        <f t="shared" si="21"/>
        <v>-168.28634289006254</v>
      </c>
      <c r="J165" s="32" t="str">
        <f>IMPRODUCT(IMDIV(IMPRODUCT(COMPLEX(-'Passive Radiator'!C$41,0),F165),IMSUM(IMPRODUCT(COMPLEX('Passive Radiator'!C$41,0),E165),COMPLEX('Passive Radiator'!C$25-(2*PI()*B165)^2*'Passive Radiator'!C$40,0),IMPRODUCT(COMPLEX('Passive Radiator'!C$26,0),C165))),H165)</f>
        <v>-1.59779540118487E-08-3.52860450100533E-09i</v>
      </c>
      <c r="K165" s="39">
        <f t="shared" si="22"/>
        <v>-167.54656969520408</v>
      </c>
      <c r="L165" s="52" t="str">
        <f>IMSUM(IMPRODUCT(COMPLEX(-('Passive Radiator'!C$14/'Passive Radiator'!C$24),0),H165),IMDIV(IMPRODUCT(COMPLEX(-'Passive Radiator'!C$41,0),J165),IMSUM(COMPLEX('Passive Radiator'!C$41,0),IMPRODUCT(COMPLEX('Passive Radiator'!C$42,0),C165))),IMDIV(IMPRODUCT(COMPLEX('Passive Radiator'!C$42*'Passive Radiator'!C$14/'Passive Radiator'!C$24,0),C165,H165),IMSUM(COMPLEX('Passive Radiator'!C$41,0),IMPRODUCT(COMPLEX('Passive Radiator'!C$42,0),C165))))</f>
        <v>6.49487605806697E-09-2.95531695806018E-08i</v>
      </c>
      <c r="M165" s="40">
        <f t="shared" si="23"/>
        <v>-77.605196161023144</v>
      </c>
      <c r="N165" s="51" t="str">
        <f>IMPRODUCT(COMPLEX(('Passive Radiator'!C$10*'Passive Radiator'!C$14)/(2*PI()),0),C165,C165,H165)</f>
        <v>0.111361908975966+0.0230896268305747i</v>
      </c>
      <c r="O165" s="40">
        <f t="shared" si="24"/>
        <v>11.713657109937399</v>
      </c>
      <c r="P165" s="38" t="str">
        <f>IMPRODUCT(COMPLEX(('Passive Radiator'!C$10*'Passive Radiator'!C$24)/(2*PI()),0),C165,C165,J165)</f>
        <v>0.000713540759283824+0.000157579821108043i</v>
      </c>
      <c r="Q165" s="35">
        <f t="shared" si="25"/>
        <v>12.45343030479591</v>
      </c>
      <c r="R165" s="53" t="str">
        <f>IMPRODUCT(COMPLEX(('Passive Radiator'!C$10*'Passive Radiator'!C$24)/(2*PI()),0),C165,C165,L165)</f>
        <v>-0.000290047073016405+0.00131978043284819i</v>
      </c>
      <c r="S165" s="45">
        <f t="shared" si="26"/>
        <v>102.39480383897691</v>
      </c>
      <c r="T165" s="50">
        <f>IMABS(IMDIV(D165,IMSUB(COMPLEX(1,0),IMPRODUCT(COMPLEX('Passive Radiator'!C$18,0),IMPRODUCT(C165,H165)))))</f>
        <v>6.1251979510936971</v>
      </c>
      <c r="U165" s="33">
        <f>20*LOG10('Passive Radiator'!C$31*50000*IMABS(N165))</f>
        <v>104.9241658842874</v>
      </c>
      <c r="V165" s="34">
        <f>20*LOG10('Passive Radiator'!C$31*50000*IMABS(P165))</f>
        <v>61.081817304572716</v>
      </c>
      <c r="W165" s="34">
        <f>20*LOG10('Passive Radiator'!C$31*50000*IMABS(R165))</f>
        <v>66.421517292959663</v>
      </c>
      <c r="X165" s="40">
        <f>1000*'Passive Radiator'!C$31*IMABS(H165)</f>
        <v>0.1578958320614896</v>
      </c>
      <c r="Y165" s="40">
        <f>1000*'Passive Radiator'!C$31*IMABS(J165)</f>
        <v>5.0725138504318127E-4</v>
      </c>
      <c r="Z165" s="40">
        <f>'Passive Radiator'!C$31*IMABS(IMPRODUCT(C165,J165))</f>
        <v>1.156937065186581E-3</v>
      </c>
      <c r="AA165" s="40">
        <f>1000*'Passive Radiator'!C$31*IMABS(L165)</f>
        <v>9.3801166870457965E-4</v>
      </c>
      <c r="AB165" s="53" t="str">
        <f t="shared" si="27"/>
        <v>0.111785402662233+0.0245669870845309i</v>
      </c>
      <c r="AC165" s="40">
        <f>20*LOG10('Passive Radiator'!C$31*50000*IMABS(AB165))</f>
        <v>104.97918549957383</v>
      </c>
      <c r="AD165" s="40">
        <f t="shared" si="28"/>
        <v>177402.31179272383</v>
      </c>
      <c r="AE165" s="35">
        <f t="shared" si="29"/>
        <v>12.394803838998087</v>
      </c>
      <c r="AG165" s="77"/>
      <c r="AH165" s="2"/>
      <c r="AI165" s="2"/>
      <c r="AJ165" s="2"/>
      <c r="AK165" s="4"/>
      <c r="AL165" s="4"/>
      <c r="AM165" s="4"/>
      <c r="AN165" s="4"/>
      <c r="AO165" s="4"/>
      <c r="AP165" s="4"/>
      <c r="AQ165" s="5"/>
      <c r="AR165" s="5"/>
      <c r="AS165" s="4"/>
      <c r="AT165" s="11"/>
      <c r="AU165" s="11"/>
    </row>
    <row r="166" spans="2:47" x14ac:dyDescent="0.25">
      <c r="B166" s="37">
        <v>372</v>
      </c>
      <c r="C166" s="29" t="str">
        <f t="shared" si="20"/>
        <v>2337.34493427081i</v>
      </c>
      <c r="D166" s="30" t="str">
        <f>COMPLEX('Passive Radiator'!C$19,2*PI()*B166*'Passive Radiator'!C$20)</f>
        <v>6</v>
      </c>
      <c r="E166" s="31" t="str">
        <f>IMSUB(COMPLEX(1,0),IMDIV(COMPLEX('Passive Radiator'!C$41,0),IMSUM(COMPLEX('Passive Radiator'!C$41,0),IMPRODUCT(C166,COMPLEX('Passive Radiator'!C$42,0)))))</f>
        <v>0.99986729022566+0.011519208412738i</v>
      </c>
      <c r="F166" s="31" t="str">
        <f>IMDIV(IMPRODUCT(C166,COMPLEX(('Passive Radiator'!C$42*'Passive Radiator'!C$14/'Passive Radiator'!C$24),0)),IMSUM(COMPLEX('Passive Radiator'!C$41,0),IMPRODUCT(C166,COMPLEX('Passive Radiator'!C$42,0))))</f>
        <v>0.49993364511283+0.00575960420636898i</v>
      </c>
      <c r="G166" s="42" t="str">
        <f>IMPRODUCT(F166,IMSUB(COMPLEX(1,0),IMDIV(IMPRODUCT(COMPLEX('Passive Radiator'!C$41,0),E166),IMSUM(COMPLEX('Passive Radiator'!C$25-(2*PI()*B166)^2*'Passive Radiator'!C$40,0),IMPRODUCT(C166,COMPLEX('Passive Radiator'!C$26,0)),IMPRODUCT(COMPLEX('Passive Radiator'!C$41,0),E166)))))</f>
        <v>0.502990561659786+0.0058333374666387i</v>
      </c>
      <c r="H166" s="44" t="str">
        <f>IMDIV(COMPLEX('Passive Radiator'!C$18,0),IMPRODUCT(D166,IMSUM(COMPLEX('Passive Radiator'!C$16-(2*PI()*B166)^2*'Passive Radiator'!C$15,0),IMPRODUCT(C166,IMSUM(COMPLEX('Passive Radiator'!C$17,0),IMDIV(COMPLEX('Passive Radiator'!C$18^2,0),D166))),IMPRODUCT(COMPLEX('Passive Radiator'!C$14*'Passive Radiator'!C$41/'Passive Radiator'!C$24,0),G166))))</f>
        <v>-4.75530863515939E-06-9.61424869571053E-07i</v>
      </c>
      <c r="I166" s="39">
        <f t="shared" si="21"/>
        <v>-168.57005696962273</v>
      </c>
      <c r="J166" s="32" t="str">
        <f>IMPRODUCT(IMDIV(IMPRODUCT(COMPLEX(-'Passive Radiator'!C$41,0),F166),IMSUM(IMPRODUCT(COMPLEX('Passive Radiator'!C$41,0),E166),COMPLEX('Passive Radiator'!C$25-(2*PI()*B166)^2*'Passive Radiator'!C$40,0),IMPRODUCT(COMPLEX('Passive Radiator'!C$26,0),C166))),H166)</f>
        <v>-1.45035915104993E-08-3.12296455628247E-09i</v>
      </c>
      <c r="K166" s="39">
        <f t="shared" si="22"/>
        <v>-167.84840298344611</v>
      </c>
      <c r="L166" s="52" t="str">
        <f>IMSUM(IMPRODUCT(COMPLEX(-('Passive Radiator'!C$14/'Passive Radiator'!C$24),0),H166),IMDIV(IMPRODUCT(COMPLEX(-'Passive Radiator'!C$41,0),J166),IMSUM(COMPLEX('Passive Radiator'!C$41,0),IMPRODUCT(COMPLEX('Passive Radiator'!C$42,0),C166))),IMDIV(IMPRODUCT(COMPLEX('Passive Radiator'!C$42*'Passive Radiator'!C$14/'Passive Radiator'!C$24,0),C166,H166),IMSUM(COMPLEX('Passive Radiator'!C$41,0),IMPRODUCT(COMPLEX('Passive Radiator'!C$42,0),C166))))</f>
        <v>5.89086353877629E-09-2.74915558243241E-08i</v>
      </c>
      <c r="M166" s="40">
        <f t="shared" si="23"/>
        <v>-77.905609841161109</v>
      </c>
      <c r="N166" s="51" t="str">
        <f>IMPRODUCT(COMPLEX(('Passive Radiator'!C$10*'Passive Radiator'!C$14)/(2*PI()),0),C166,C166,H166)</f>
        <v>0.111511321529793+0.0225452785471795i</v>
      </c>
      <c r="O166" s="40">
        <f t="shared" si="24"/>
        <v>11.429943030377228</v>
      </c>
      <c r="P166" s="38" t="str">
        <f>IMPRODUCT(COMPLEX(('Passive Radiator'!C$10*'Passive Radiator'!C$24)/(2*PI()),0),C166,C166,J166)</f>
        <v>0.000680214379485737+0.000146466162968658i</v>
      </c>
      <c r="Q166" s="35">
        <f t="shared" si="25"/>
        <v>12.15159701655392</v>
      </c>
      <c r="R166" s="53" t="str">
        <f>IMPRODUCT(COMPLEX(('Passive Radiator'!C$10*'Passive Radiator'!C$24)/(2*PI()),0),C166,C166,L166)</f>
        <v>-0.000276279849978064+0.00128934626796424i</v>
      </c>
      <c r="S166" s="45">
        <f t="shared" si="26"/>
        <v>102.09439015883891</v>
      </c>
      <c r="T166" s="50">
        <f>IMABS(IMDIV(D166,IMSUB(COMPLEX(1,0),IMPRODUCT(COMPLEX('Passive Radiator'!C$18,0),IMPRODUCT(C166,H166)))))</f>
        <v>6.1191097058472117</v>
      </c>
      <c r="U166" s="33">
        <f>20*LOG10('Passive Radiator'!C$31*50000*IMABS(N166))</f>
        <v>104.92700508884219</v>
      </c>
      <c r="V166" s="34">
        <f>20*LOG10('Passive Radiator'!C$31*50000*IMABS(P166))</f>
        <v>60.656378955881287</v>
      </c>
      <c r="W166" s="34">
        <f>20*LOG10('Passive Radiator'!C$31*50000*IMABS(R166))</f>
        <v>66.208991291688434</v>
      </c>
      <c r="X166" s="40">
        <f>1000*'Passive Radiator'!C$31*IMABS(H166)</f>
        <v>0.15039728512718761</v>
      </c>
      <c r="Y166" s="40">
        <f>1000*'Passive Radiator'!C$31*IMABS(J166)</f>
        <v>4.5991618630422025E-4</v>
      </c>
      <c r="Z166" s="40">
        <f>'Passive Radiator'!C$31*IMABS(IMPRODUCT(C166,J166))</f>
        <v>1.0749827682473207E-3</v>
      </c>
      <c r="AA166" s="40">
        <f>1000*'Passive Radiator'!C$31*IMABS(L166)</f>
        <v>8.7158412456532844E-4</v>
      </c>
      <c r="AB166" s="53" t="str">
        <f t="shared" si="27"/>
        <v>0.111915256059301+0.0239810909781124i</v>
      </c>
      <c r="AC166" s="40">
        <f>20*LOG10('Passive Radiator'!C$31*50000*IMABS(AB166))</f>
        <v>104.97938579521892</v>
      </c>
      <c r="AD166" s="40">
        <f t="shared" si="28"/>
        <v>177406.4027173908</v>
      </c>
      <c r="AE166" s="35">
        <f t="shared" si="29"/>
        <v>12.09439015884643</v>
      </c>
      <c r="AG166" s="77"/>
      <c r="AH166" s="2"/>
      <c r="AI166" s="2"/>
      <c r="AJ166" s="2"/>
      <c r="AK166" s="4"/>
      <c r="AL166" s="4"/>
      <c r="AM166" s="4"/>
      <c r="AN166" s="4"/>
      <c r="AO166" s="4"/>
      <c r="AP166" s="4"/>
      <c r="AQ166" s="5"/>
      <c r="AR166" s="5"/>
      <c r="AS166" s="4"/>
      <c r="AT166" s="11"/>
      <c r="AU166" s="11"/>
    </row>
    <row r="167" spans="2:47" x14ac:dyDescent="0.25">
      <c r="B167" s="37">
        <v>380</v>
      </c>
      <c r="C167" s="29" t="str">
        <f t="shared" si="20"/>
        <v>2387.61041672824i</v>
      </c>
      <c r="D167" s="30" t="str">
        <f>COMPLEX('Passive Radiator'!C$19,2*PI()*B167*'Passive Radiator'!C$20)</f>
        <v>6</v>
      </c>
      <c r="E167" s="31" t="str">
        <f>IMSUB(COMPLEX(1,0),IMDIV(COMPLEX('Passive Radiator'!C$41,0),IMSUM(COMPLEX('Passive Radiator'!C$41,0),IMPRODUCT(C167,COMPLEX('Passive Radiator'!C$42,0)))))</f>
        <v>0.999872818483714+0.0112767611107186i</v>
      </c>
      <c r="F167" s="31" t="str">
        <f>IMDIV(IMPRODUCT(C167,COMPLEX(('Passive Radiator'!C$42*'Passive Radiator'!C$14/'Passive Radiator'!C$24),0)),IMSUM(COMPLEX('Passive Radiator'!C$41,0),IMPRODUCT(C167,COMPLEX('Passive Radiator'!C$42,0))))</f>
        <v>0.499936409241857+0.00563838055535928i</v>
      </c>
      <c r="G167" s="42" t="str">
        <f>IMPRODUCT(F167,IMSUB(COMPLEX(1,0),IMDIV(IMPRODUCT(COMPLEX('Passive Radiator'!C$41,0),E167),IMSUM(COMPLEX('Passive Radiator'!C$25-(2*PI()*B167)^2*'Passive Radiator'!C$40,0),IMPRODUCT(C167,COMPLEX('Passive Radiator'!C$26,0)),IMPRODUCT(COMPLEX('Passive Radiator'!C$41,0),E167)))))</f>
        <v>0.502865221792722+0.0057075270052886i</v>
      </c>
      <c r="H167" s="44" t="str">
        <f>IMDIV(COMPLEX('Passive Radiator'!C$18,0),IMPRODUCT(D167,IMSUM(COMPLEX('Passive Radiator'!C$16-(2*PI()*B167)^2*'Passive Radiator'!C$15,0),IMPRODUCT(C167,IMSUM(COMPLEX('Passive Radiator'!C$17,0),IMDIV(COMPLEX('Passive Radiator'!C$18^2,0),D167))),IMPRODUCT(COMPLEX('Passive Radiator'!C$14*'Passive Radiator'!C$41/'Passive Radiator'!C$24,0),G167))))</f>
        <v>-4.56226322223055E-06-9.02446656635734E-07i</v>
      </c>
      <c r="I167" s="39">
        <f t="shared" si="21"/>
        <v>-168.81094670201355</v>
      </c>
      <c r="J167" s="32" t="str">
        <f>IMPRODUCT(IMDIV(IMPRODUCT(COMPLEX(-'Passive Radiator'!C$41,0),F167),IMSUM(IMPRODUCT(COMPLEX('Passive Radiator'!C$41,0),E167),COMPLEX('Passive Radiator'!C$25-(2*PI()*B167)^2*'Passive Radiator'!C$40,0),IMPRODUCT(COMPLEX('Passive Radiator'!C$26,0),C167))),H167)</f>
        <v>-1.33329800368916E-08-2.80856576678328E-09i</v>
      </c>
      <c r="K167" s="39">
        <f t="shared" si="22"/>
        <v>-168.10466525256444</v>
      </c>
      <c r="L167" s="52" t="str">
        <f>IMSUM(IMPRODUCT(COMPLEX(-('Passive Radiator'!C$14/'Passive Radiator'!C$24),0),H167),IMDIV(IMPRODUCT(COMPLEX(-'Passive Radiator'!C$41,0),J167),IMSUM(COMPLEX('Passive Radiator'!C$41,0),IMPRODUCT(COMPLEX('Passive Radiator'!C$42,0),C167))),IMDIV(IMPRODUCT(COMPLEX('Passive Radiator'!C$42*'Passive Radiator'!C$14/'Passive Radiator'!C$24,0),C167,H167),IMSUM(COMPLEX('Passive Radiator'!C$41,0),IMPRODUCT(COMPLEX('Passive Radiator'!C$42,0),C167))))</f>
        <v>5.41182269200335E-09-2.58163846066932E-08i</v>
      </c>
      <c r="M167" s="40">
        <f t="shared" si="23"/>
        <v>-78.160666759506526</v>
      </c>
      <c r="N167" s="51" t="str">
        <f>IMPRODUCT(COMPLEX(('Passive Radiator'!C$10*'Passive Radiator'!C$14)/(2*PI()),0),C167,C167,H167)</f>
        <v>0.111635392938887+0.0220822390582409i</v>
      </c>
      <c r="O167" s="40">
        <f t="shared" si="24"/>
        <v>11.189053297986515</v>
      </c>
      <c r="P167" s="38" t="str">
        <f>IMPRODUCT(COMPLEX(('Passive Radiator'!C$10*'Passive Radiator'!C$24)/(2*PI()),0),C167,C167,J167)</f>
        <v>0.00065249740883518+0.000137447283375407i</v>
      </c>
      <c r="Q167" s="35">
        <f t="shared" si="25"/>
        <v>11.895334747435587</v>
      </c>
      <c r="R167" s="53" t="str">
        <f>IMPRODUCT(COMPLEX(('Passive Radiator'!C$10*'Passive Radiator'!C$24)/(2*PI()),0),C167,C167,L167)</f>
        <v>-0.000264847038984307+0.00126341778167748i</v>
      </c>
      <c r="S167" s="45">
        <f t="shared" si="26"/>
        <v>101.83933324049349</v>
      </c>
      <c r="T167" s="50">
        <f>IMABS(IMDIV(D167,IMSUB(COMPLEX(1,0),IMPRODUCT(COMPLEX('Passive Radiator'!C$18,0),IMPRODUCT(C167,H167)))))</f>
        <v>6.1140651097496201</v>
      </c>
      <c r="U167" s="33">
        <f>20*LOG10('Passive Radiator'!C$31*50000*IMABS(N167))</f>
        <v>104.9293605686257</v>
      </c>
      <c r="V167" s="34">
        <f>20*LOG10('Passive Radiator'!C$31*50000*IMABS(P167))</f>
        <v>60.286764424011906</v>
      </c>
      <c r="W167" s="34">
        <f>20*LOG10('Passive Radiator'!C$31*50000*IMABS(R167))</f>
        <v>66.024344294198215</v>
      </c>
      <c r="X167" s="40">
        <f>1000*'Passive Radiator'!C$31*IMABS(H167)</f>
        <v>0.14417051746313411</v>
      </c>
      <c r="Y167" s="40">
        <f>1000*'Passive Radiator'!C$31*IMABS(J167)</f>
        <v>4.2239294359116311E-4</v>
      </c>
      <c r="Z167" s="40">
        <f>'Passive Radiator'!C$31*IMABS(IMPRODUCT(C167,J167))</f>
        <v>1.0085097920707663E-3</v>
      </c>
      <c r="AA167" s="40">
        <f>1000*'Passive Radiator'!C$31*IMABS(L167)</f>
        <v>8.1770310687252659E-4</v>
      </c>
      <c r="AB167" s="53" t="str">
        <f t="shared" si="27"/>
        <v>0.112023043308738+0.0234831041232938i</v>
      </c>
      <c r="AC167" s="40">
        <f>20*LOG10('Passive Radiator'!C$31*50000*IMABS(AB167))</f>
        <v>104.97955193242672</v>
      </c>
      <c r="AD167" s="40">
        <f t="shared" si="28"/>
        <v>177409.79604697469</v>
      </c>
      <c r="AE167" s="35">
        <f t="shared" si="29"/>
        <v>11.839333240502448</v>
      </c>
      <c r="AG167" s="77"/>
      <c r="AH167" s="2"/>
      <c r="AI167" s="2"/>
      <c r="AJ167" s="2"/>
      <c r="AK167" s="4"/>
      <c r="AL167" s="4"/>
      <c r="AM167" s="4"/>
      <c r="AN167" s="4"/>
      <c r="AO167" s="4"/>
      <c r="AP167" s="4"/>
      <c r="AQ167" s="5"/>
      <c r="AR167" s="5"/>
      <c r="AS167" s="4"/>
      <c r="AT167" s="11"/>
      <c r="AU167" s="11"/>
    </row>
    <row r="168" spans="2:47" x14ac:dyDescent="0.25">
      <c r="B168" s="37">
        <v>389</v>
      </c>
      <c r="C168" s="29" t="str">
        <f t="shared" si="20"/>
        <v>2444.15908449286i</v>
      </c>
      <c r="D168" s="30" t="str">
        <f>COMPLEX('Passive Radiator'!C$19,2*PI()*B168*'Passive Radiator'!C$20)</f>
        <v>6</v>
      </c>
      <c r="E168" s="31" t="str">
        <f>IMSUB(COMPLEX(1,0),IMDIV(COMPLEX('Passive Radiator'!C$41,0),IMSUM(COMPLEX('Passive Radiator'!C$41,0),IMPRODUCT(C168,COMPLEX('Passive Radiator'!C$42,0)))))</f>
        <v>0.999878634705161+0.0110159232615332i</v>
      </c>
      <c r="F168" s="31" t="str">
        <f>IMDIV(IMPRODUCT(C168,COMPLEX(('Passive Radiator'!C$42*'Passive Radiator'!C$14/'Passive Radiator'!C$24),0)),IMSUM(COMPLEX('Passive Radiator'!C$41,0),IMPRODUCT(C168,COMPLEX('Passive Radiator'!C$42,0))))</f>
        <v>0.499939317352583+0.00550796163076662i</v>
      </c>
      <c r="G168" s="42" t="str">
        <f>IMPRODUCT(F168,IMSUB(COMPLEX(1,0),IMDIV(IMPRODUCT(COMPLEX('Passive Radiator'!C$41,0),E168),IMSUM(COMPLEX('Passive Radiator'!C$25-(2*PI()*B168)^2*'Passive Radiator'!C$40,0),IMPRODUCT(C168,COMPLEX('Passive Radiator'!C$26,0)),IMPRODUCT(COMPLEX('Passive Radiator'!C$41,0),E168)))))</f>
        <v>0.502733425044943+0.00557239211811363i</v>
      </c>
      <c r="H168" s="44" t="str">
        <f>IMDIV(COMPLEX('Passive Radiator'!C$18,0),IMPRODUCT(D168,IMSUM(COMPLEX('Passive Radiator'!C$16-(2*PI()*B168)^2*'Passive Radiator'!C$15,0),IMPRODUCT(C168,IMSUM(COMPLEX('Passive Radiator'!C$17,0),IMDIV(COMPLEX('Passive Radiator'!C$18^2,0),D168))),IMPRODUCT(COMPLEX('Passive Radiator'!C$14*'Passive Radiator'!C$41/'Passive Radiator'!C$24,0),G168))))</f>
        <v>-4.35869144705748E-06-8.41711963099629E-07i</v>
      </c>
      <c r="I168" s="39">
        <f t="shared" si="21"/>
        <v>-169.07008601174311</v>
      </c>
      <c r="J168" s="32" t="str">
        <f>IMPRODUCT(IMDIV(IMPRODUCT(COMPLEX(-'Passive Radiator'!C$41,0),F168),IMSUM(IMPRODUCT(COMPLEX('Passive Radiator'!C$41,0),E168),COMPLEX('Passive Radiator'!C$25-(2*PI()*B168)^2*'Passive Radiator'!C$40,0),IMPRODUCT(COMPLEX('Passive Radiator'!C$26,0),C168))),H168)</f>
        <v>-1.21534261610033E-08-2.49908857764506E-09i</v>
      </c>
      <c r="K168" s="39">
        <f t="shared" si="22"/>
        <v>-168.38032997108846</v>
      </c>
      <c r="L168" s="52" t="str">
        <f>IMSUM(IMPRODUCT(COMPLEX(-('Passive Radiator'!C$14/'Passive Radiator'!C$24),0),H168),IMDIV(IMPRODUCT(COMPLEX(-'Passive Radiator'!C$41,0),J168),IMSUM(COMPLEX('Passive Radiator'!C$41,0),IMPRODUCT(COMPLEX('Passive Radiator'!C$42,0),C168))),IMDIV(IMPRODUCT(COMPLEX('Passive Radiator'!C$42*'Passive Radiator'!C$14/'Passive Radiator'!C$24,0),C168,H168),IMSUM(COMPLEX('Passive Radiator'!C$41,0),IMPRODUCT(COMPLEX('Passive Radiator'!C$42,0),C168))))</f>
        <v>4.92961890533446E-09-2.40900058477932E-08i</v>
      </c>
      <c r="M168" s="40">
        <f t="shared" si="23"/>
        <v>-78.435034789905259</v>
      </c>
      <c r="N168" s="51" t="str">
        <f>IMPRODUCT(COMPLEX(('Passive Radiator'!C$10*'Passive Radiator'!C$14)/(2*PI()),0),C168,C168,H168)</f>
        <v>0.111765998540687+0.0215832616697336i</v>
      </c>
      <c r="O168" s="40">
        <f t="shared" si="24"/>
        <v>10.929913988256811</v>
      </c>
      <c r="P168" s="38" t="str">
        <f>IMPRODUCT(COMPLEX(('Passive Radiator'!C$10*'Passive Radiator'!C$24)/(2*PI()),0),C168,C168,J168)</f>
        <v>0.000623278718888001+0.000128163754518887i</v>
      </c>
      <c r="Q168" s="35">
        <f t="shared" si="25"/>
        <v>11.619670028911512</v>
      </c>
      <c r="R168" s="53" t="str">
        <f>IMPRODUCT(COMPLEX(('Passive Radiator'!C$10*'Passive Radiator'!C$24)/(2*PI()),0),C168,C168,L168)</f>
        <v>-0.000252811554142794+0.00123543664016283i</v>
      </c>
      <c r="S168" s="45">
        <f t="shared" si="26"/>
        <v>101.56496521009478</v>
      </c>
      <c r="T168" s="50">
        <f>IMABS(IMDIV(D168,IMSUB(COMPLEX(1,0),IMPRODUCT(COMPLEX('Passive Radiator'!C$18,0),IMPRODUCT(C168,H168)))))</f>
        <v>6.1087656379222111</v>
      </c>
      <c r="U168" s="33">
        <f>20*LOG10('Passive Radiator'!C$31*50000*IMABS(N168))</f>
        <v>104.93183796513057</v>
      </c>
      <c r="V168" s="34">
        <f>20*LOG10('Passive Radiator'!C$31*50000*IMABS(P168))</f>
        <v>59.880136501475924</v>
      </c>
      <c r="W168" s="34">
        <f>20*LOG10('Passive Radiator'!C$31*50000*IMABS(R168))</f>
        <v>65.82119890330253</v>
      </c>
      <c r="X168" s="40">
        <f>1000*'Passive Radiator'!C$31*IMABS(H168)</f>
        <v>0.1376158058627622</v>
      </c>
      <c r="Y168" s="40">
        <f>1000*'Passive Radiator'!C$31*IMABS(J168)</f>
        <v>3.8463893970092295E-4</v>
      </c>
      <c r="Z168" s="40">
        <f>'Passive Radiator'!C$31*IMABS(IMPRODUCT(C168,J168))</f>
        <v>9.4011875871971226E-4</v>
      </c>
      <c r="AA168" s="40">
        <f>1000*'Passive Radiator'!C$31*IMABS(L168)</f>
        <v>7.6226568389958262E-4</v>
      </c>
      <c r="AB168" s="53" t="str">
        <f t="shared" si="27"/>
        <v>0.112136465705432+0.0229468620644153i</v>
      </c>
      <c r="AC168" s="40">
        <f>20*LOG10('Passive Radiator'!C$31*50000*IMABS(AB168))</f>
        <v>104.97972663570835</v>
      </c>
      <c r="AD168" s="40">
        <f t="shared" si="28"/>
        <v>177413.3644074483</v>
      </c>
      <c r="AE168" s="35">
        <f t="shared" si="29"/>
        <v>11.564965210122875</v>
      </c>
      <c r="AG168" s="77"/>
      <c r="AH168" s="2"/>
      <c r="AI168" s="2"/>
      <c r="AJ168" s="2"/>
      <c r="AK168" s="4"/>
      <c r="AL168" s="4"/>
      <c r="AM168" s="4"/>
      <c r="AN168" s="4"/>
      <c r="AO168" s="4"/>
      <c r="AP168" s="4"/>
      <c r="AQ168" s="5"/>
      <c r="AR168" s="5"/>
      <c r="AS168" s="4"/>
      <c r="AT168" s="11"/>
      <c r="AU168" s="11"/>
    </row>
    <row r="169" spans="2:47" x14ac:dyDescent="0.25">
      <c r="B169" s="37">
        <v>398</v>
      </c>
      <c r="C169" s="29" t="str">
        <f t="shared" si="20"/>
        <v>2500.70775225748i</v>
      </c>
      <c r="D169" s="30" t="str">
        <f>COMPLEX('Passive Radiator'!C$19,2*PI()*B169*'Passive Radiator'!C$20)</f>
        <v>6</v>
      </c>
      <c r="E169" s="31" t="str">
        <f>IMSUB(COMPLEX(1,0),IMDIV(COMPLEX('Passive Radiator'!C$41,0),IMSUM(COMPLEX('Passive Radiator'!C$41,0),IMPRODUCT(C169,COMPLEX('Passive Radiator'!C$42,0)))))</f>
        <v>0.99988406089843+0.0107668778991216i</v>
      </c>
      <c r="F169" s="31" t="str">
        <f>IMDIV(IMPRODUCT(C169,COMPLEX(('Passive Radiator'!C$42*'Passive Radiator'!C$14/'Passive Radiator'!C$24),0)),IMSUM(COMPLEX('Passive Radiator'!C$41,0),IMPRODUCT(C169,COMPLEX('Passive Radiator'!C$42,0))))</f>
        <v>0.499942030449216+0.00538343894956082i</v>
      </c>
      <c r="G169" s="42" t="str">
        <f>IMPRODUCT(F169,IMSUB(COMPLEX(1,0),IMDIV(IMPRODUCT(COMPLEX('Passive Radiator'!C$41,0),E169),IMSUM(COMPLEX('Passive Radiator'!C$25-(2*PI()*B169)^2*'Passive Radiator'!C$40,0),IMPRODUCT(C169,COMPLEX('Passive Radiator'!C$26,0)),IMPRODUCT(COMPLEX('Passive Radiator'!C$41,0),E169)))))</f>
        <v>0.50261053292179+0.00544357331094799i</v>
      </c>
      <c r="H169" s="44" t="str">
        <f>IMDIV(COMPLEX('Passive Radiator'!C$18,0),IMPRODUCT(D169,IMSUM(COMPLEX('Passive Radiator'!C$16-(2*PI()*B169)^2*'Passive Radiator'!C$15,0),IMPRODUCT(C169,IMSUM(COMPLEX('Passive Radiator'!C$17,0),IMDIV(COMPLEX('Passive Radiator'!C$18^2,0),D169))),IMPRODUCT(COMPLEX('Passive Radiator'!C$14*'Passive Radiator'!C$41/'Passive Radiator'!C$24,0),G169))))</f>
        <v>-4.16833534757723E-06-7.86297517456114E-07i</v>
      </c>
      <c r="I169" s="39">
        <f t="shared" si="21"/>
        <v>-169.31748803511698</v>
      </c>
      <c r="J169" s="32" t="str">
        <f>IMPRODUCT(IMDIV(IMPRODUCT(COMPLEX(-'Passive Radiator'!C$41,0),F169),IMSUM(IMPRODUCT(COMPLEX('Passive Radiator'!C$41,0),E169),COMPLEX('Passive Radiator'!C$25-(2*PI()*B169)^2*'Passive Radiator'!C$40,0),IMPRODUCT(COMPLEX('Passive Radiator'!C$26,0),C169))),H169)</f>
        <v>-1.11012229026962E-08-2.22963004346309E-09i</v>
      </c>
      <c r="K169" s="39">
        <f t="shared" si="22"/>
        <v>-168.64349782292828</v>
      </c>
      <c r="L169" s="52" t="str">
        <f>IMSUM(IMPRODUCT(COMPLEX(-('Passive Radiator'!C$14/'Passive Radiator'!C$24),0),H169),IMDIV(IMPRODUCT(COMPLEX(-'Passive Radiator'!C$41,0),J169),IMSUM(COMPLEX('Passive Radiator'!C$41,0),IMPRODUCT(COMPLEX('Passive Radiator'!C$42,0),C169))),IMDIV(IMPRODUCT(COMPLEX('Passive Radiator'!C$42*'Passive Radiator'!C$14/'Passive Radiator'!C$24,0),C169,H169),IMSUM(COMPLEX('Passive Radiator'!C$41,0),IMPRODUCT(COMPLEX('Passive Radiator'!C$42,0),C169))))</f>
        <v>4.49991442928776E-09-2.25136645613292E-08i</v>
      </c>
      <c r="M169" s="40">
        <f t="shared" si="23"/>
        <v>-78.696964664875281</v>
      </c>
      <c r="N169" s="51" t="str">
        <f>IMPRODUCT(COMPLEX(('Passive Radiator'!C$10*'Passive Radiator'!C$14)/(2*PI()),0),C169,C169,H169)</f>
        <v>0.11188791190912+0.0211060723361964i</v>
      </c>
      <c r="O169" s="40">
        <f t="shared" si="24"/>
        <v>10.682511964883027</v>
      </c>
      <c r="P169" s="38" t="str">
        <f>IMPRODUCT(COMPLEX(('Passive Radiator'!C$10*'Passive Radiator'!C$24)/(2*PI()),0),C169,C169,J169)</f>
        <v>0.000595965797685795+0.000119697015278737i</v>
      </c>
      <c r="Q169" s="35">
        <f t="shared" si="25"/>
        <v>11.356502177071699</v>
      </c>
      <c r="R169" s="53" t="str">
        <f>IMPRODUCT(COMPLEX(('Passive Radiator'!C$10*'Passive Radiator'!C$24)/(2*PI()),0),C169,C169,L169)</f>
        <v>-0.000241576546644871+0.00120863928026022i</v>
      </c>
      <c r="S169" s="45">
        <f t="shared" si="26"/>
        <v>101.30303533512469</v>
      </c>
      <c r="T169" s="50">
        <f>IMABS(IMDIV(D169,IMSUB(COMPLEX(1,0),IMPRODUCT(COMPLEX('Passive Radiator'!C$18,0),IMPRODUCT(C169,H169)))))</f>
        <v>6.1038288249917558</v>
      </c>
      <c r="U169" s="33">
        <f>20*LOG10('Passive Radiator'!C$31*50000*IMABS(N169))</f>
        <v>104.93414851084866</v>
      </c>
      <c r="V169" s="34">
        <f>20*LOG10('Passive Radiator'!C$31*50000*IMABS(P169))</f>
        <v>59.482809037785181</v>
      </c>
      <c r="W169" s="34">
        <f>20*LOG10('Passive Radiator'!C$31*50000*IMABS(R169))</f>
        <v>65.622692394753784</v>
      </c>
      <c r="X169" s="40">
        <f>1000*'Passive Radiator'!C$31*IMABS(H169)</f>
        <v>0.13149732052381324</v>
      </c>
      <c r="Y169" s="40">
        <f>1000*'Passive Radiator'!C$31*IMABS(J169)</f>
        <v>3.5101035948171606E-4</v>
      </c>
      <c r="Z169" s="40">
        <f>'Passive Radiator'!C$31*IMABS(IMPRODUCT(C169,J169))</f>
        <v>8.7777432707861311E-4</v>
      </c>
      <c r="AA169" s="40">
        <f>1000*'Passive Radiator'!C$31*IMABS(L169)</f>
        <v>7.1172808241545078E-4</v>
      </c>
      <c r="AB169" s="53" t="str">
        <f t="shared" si="27"/>
        <v>0.112242301160161+0.0224344086317354i</v>
      </c>
      <c r="AC169" s="40">
        <f>20*LOG10('Passive Radiator'!C$31*50000*IMABS(AB169))</f>
        <v>104.9798895421188</v>
      </c>
      <c r="AD169" s="40">
        <f t="shared" si="28"/>
        <v>177416.69187839277</v>
      </c>
      <c r="AE169" s="35">
        <f t="shared" si="29"/>
        <v>11.30303533511618</v>
      </c>
      <c r="AG169" s="77"/>
      <c r="AH169" s="2"/>
      <c r="AI169" s="2"/>
      <c r="AJ169" s="2"/>
      <c r="AK169" s="4"/>
      <c r="AL169" s="4"/>
      <c r="AM169" s="4"/>
      <c r="AN169" s="4"/>
      <c r="AO169" s="4"/>
      <c r="AP169" s="4"/>
      <c r="AQ169" s="5"/>
      <c r="AR169" s="5"/>
      <c r="AS169" s="4"/>
      <c r="AT169" s="11"/>
      <c r="AU169" s="11"/>
    </row>
    <row r="170" spans="2:47" x14ac:dyDescent="0.25">
      <c r="B170" s="37">
        <v>407</v>
      </c>
      <c r="C170" s="29" t="str">
        <f t="shared" si="20"/>
        <v>2557.25642002209i</v>
      </c>
      <c r="D170" s="30" t="str">
        <f>COMPLEX('Passive Radiator'!C$19,2*PI()*B170*'Passive Radiator'!C$20)</f>
        <v>6</v>
      </c>
      <c r="E170" s="31" t="str">
        <f>IMSUB(COMPLEX(1,0),IMDIV(COMPLEX('Passive Radiator'!C$41,0),IMSUM(COMPLEX('Passive Radiator'!C$41,0),IMPRODUCT(C170,COMPLEX('Passive Radiator'!C$42,0)))))</f>
        <v>0.999889131171498+0.010528843080079i</v>
      </c>
      <c r="F170" s="31" t="str">
        <f>IMDIV(IMPRODUCT(C170,COMPLEX(('Passive Radiator'!C$42*'Passive Radiator'!C$14/'Passive Radiator'!C$24),0)),IMSUM(COMPLEX('Passive Radiator'!C$41,0),IMPRODUCT(C170,COMPLEX('Passive Radiator'!C$42,0))))</f>
        <v>0.49994456558575+0.00526442154003949i</v>
      </c>
      <c r="G170" s="42" t="str">
        <f>IMPRODUCT(F170,IMSUB(COMPLEX(1,0),IMDIV(IMPRODUCT(COMPLEX('Passive Radiator'!C$41,0),E170),IMSUM(COMPLEX('Passive Radiator'!C$25-(2*PI()*B170)^2*'Passive Radiator'!C$40,0),IMPRODUCT(C170,COMPLEX('Passive Radiator'!C$26,0)),IMPRODUCT(COMPLEX('Passive Radiator'!C$41,0),E170)))))</f>
        <v>0.502495759636896+0.00532063385596355i</v>
      </c>
      <c r="H170" s="44" t="str">
        <f>IMDIV(COMPLEX('Passive Radiator'!C$18,0),IMPRODUCT(D170,IMSUM(COMPLEX('Passive Radiator'!C$16-(2*PI()*B170)^2*'Passive Radiator'!C$15,0),IMPRODUCT(C170,IMSUM(COMPLEX('Passive Radiator'!C$17,0),IMDIV(COMPLEX('Passive Radiator'!C$18^2,0),D170))),IMPRODUCT(COMPLEX('Passive Radiator'!C$14*'Passive Radiator'!C$41/'Passive Radiator'!C$24,0),G170))))</f>
        <v>-3.99008497297647E-06-7.35634304133594E-07i</v>
      </c>
      <c r="I170" s="39">
        <f t="shared" si="21"/>
        <v>-169.55393289664025</v>
      </c>
      <c r="J170" s="32" t="str">
        <f>IMPRODUCT(IMDIV(IMPRODUCT(COMPLEX(-'Passive Radiator'!C$41,0),F170),IMSUM(IMPRODUCT(COMPLEX('Passive Radiator'!C$41,0),E170),COMPLEX('Passive Radiator'!C$25-(2*PI()*B170)^2*'Passive Radiator'!C$40,0),IMPRODUCT(COMPLEX('Passive Radiator'!C$26,0),C170))),H170)</f>
        <v>-1.01602532886484E-08-1.99428316889996E-09i</v>
      </c>
      <c r="K170" s="39">
        <f t="shared" si="22"/>
        <v>-168.89500037551505</v>
      </c>
      <c r="L170" s="52" t="str">
        <f>IMSUM(IMPRODUCT(COMPLEX(-('Passive Radiator'!C$14/'Passive Radiator'!C$24),0),H170),IMDIV(IMPRODUCT(COMPLEX(-'Passive Radiator'!C$41,0),J170),IMSUM(COMPLEX('Passive Radiator'!C$41,0),IMPRODUCT(COMPLEX('Passive Radiator'!C$42,0),C170))),IMDIV(IMPRODUCT(COMPLEX('Passive Radiator'!C$42*'Passive Radiator'!C$14/'Passive Radiator'!C$24,0),C170,H170),IMSUM(COMPLEX('Passive Radiator'!C$41,0),IMPRODUCT(COMPLEX('Passive Radiator'!C$42,0),C170))))</f>
        <v>4.11600104947182E-09-2.10714644302654E-08i</v>
      </c>
      <c r="M170" s="40">
        <f t="shared" si="23"/>
        <v>-78.947284051382525</v>
      </c>
      <c r="N170" s="51" t="str">
        <f>IMPRODUCT(COMPLEX(('Passive Radiator'!C$10*'Passive Radiator'!C$14)/(2*PI()),0),C170,C170,H170)</f>
        <v>0.112001886201513+0.0206492919763655i</v>
      </c>
      <c r="O170" s="40">
        <f t="shared" si="24"/>
        <v>10.446067103359692</v>
      </c>
      <c r="P170" s="38" t="str">
        <f>IMPRODUCT(COMPLEX(('Passive Radiator'!C$10*'Passive Radiator'!C$24)/(2*PI()),0),C170,C170,J170)</f>
        <v>0.000570397643318787+0.000111959258035602i</v>
      </c>
      <c r="Q170" s="35">
        <f t="shared" si="25"/>
        <v>11.104999624484945</v>
      </c>
      <c r="R170" s="53" t="str">
        <f>IMPRODUCT(COMPLEX(('Passive Radiator'!C$10*'Passive Radiator'!C$24)/(2*PI()),0),C170,C170,L170)</f>
        <v>-0.000231072713624121+0.00118295413616582i</v>
      </c>
      <c r="S170" s="45">
        <f t="shared" si="26"/>
        <v>101.05271594861753</v>
      </c>
      <c r="T170" s="50">
        <f>IMABS(IMDIV(D170,IMSUB(COMPLEX(1,0),IMPRODUCT(COMPLEX('Passive Radiator'!C$18,0),IMPRODUCT(C170,H170)))))</f>
        <v>6.0992221735213308</v>
      </c>
      <c r="U170" s="33">
        <f>20*LOG10('Passive Radiator'!C$31*50000*IMABS(N170))</f>
        <v>104.93630687309744</v>
      </c>
      <c r="V170" s="34">
        <f>20*LOG10('Passive Radiator'!C$31*50000*IMABS(P170))</f>
        <v>59.094366104986889</v>
      </c>
      <c r="W170" s="34">
        <f>20*LOG10('Passive Radiator'!C$31*50000*IMABS(R170))</f>
        <v>65.428617801324549</v>
      </c>
      <c r="X170" s="40">
        <f>1000*'Passive Radiator'!C$31*IMABS(H170)</f>
        <v>0.12577726511604598</v>
      </c>
      <c r="Y170" s="40">
        <f>1000*'Passive Radiator'!C$31*IMABS(J170)</f>
        <v>3.2097788657414641E-4</v>
      </c>
      <c r="Z170" s="40">
        <f>'Passive Radiator'!C$31*IMABS(IMPRODUCT(C170,J170))</f>
        <v>8.2082276112685883E-4</v>
      </c>
      <c r="AA170" s="40">
        <f>1000*'Passive Radiator'!C$31*IMABS(L170)</f>
        <v>6.6556074316177977E-4</v>
      </c>
      <c r="AB170" s="53" t="str">
        <f t="shared" si="27"/>
        <v>0.112341211131208+0.0219442053705669i</v>
      </c>
      <c r="AC170" s="40">
        <f>20*LOG10('Passive Radiator'!C$31*50000*IMABS(AB170))</f>
        <v>104.98004169172131</v>
      </c>
      <c r="AD170" s="40">
        <f t="shared" si="28"/>
        <v>177419.79969079845</v>
      </c>
      <c r="AE170" s="35">
        <f t="shared" si="29"/>
        <v>11.052715948649004</v>
      </c>
      <c r="AG170" s="77"/>
      <c r="AH170" s="2"/>
      <c r="AI170" s="2"/>
      <c r="AJ170" s="2"/>
      <c r="AK170" s="4"/>
      <c r="AL170" s="4"/>
      <c r="AM170" s="4"/>
      <c r="AN170" s="4"/>
      <c r="AO170" s="4"/>
      <c r="AP170" s="4"/>
      <c r="AQ170" s="5"/>
      <c r="AR170" s="5"/>
      <c r="AS170" s="4"/>
      <c r="AT170" s="11"/>
      <c r="AU170" s="11"/>
    </row>
    <row r="171" spans="2:47" x14ac:dyDescent="0.25">
      <c r="B171" s="37">
        <v>417</v>
      </c>
      <c r="C171" s="29" t="str">
        <f t="shared" si="20"/>
        <v>2620.08827309389i</v>
      </c>
      <c r="D171" s="30" t="str">
        <f>COMPLEX('Passive Radiator'!C$19,2*PI()*B171*'Passive Radiator'!C$20)</f>
        <v>6</v>
      </c>
      <c r="E171" s="31" t="str">
        <f>IMSUB(COMPLEX(1,0),IMDIV(COMPLEX('Passive Radiator'!C$41,0),IMSUM(COMPLEX('Passive Radiator'!C$41,0),IMPRODUCT(C171,COMPLEX('Passive Radiator'!C$42,0)))))</f>
        <v>0.999894384308043+0.0102764068274208i</v>
      </c>
      <c r="F171" s="31" t="str">
        <f>IMDIV(IMPRODUCT(C171,COMPLEX(('Passive Radiator'!C$42*'Passive Radiator'!C$14/'Passive Radiator'!C$24),0)),IMSUM(COMPLEX('Passive Radiator'!C$41,0),IMPRODUCT(C171,COMPLEX('Passive Radiator'!C$42,0))))</f>
        <v>0.499947192154021+0.00513820341371038i</v>
      </c>
      <c r="G171" s="42" t="str">
        <f>IMPRODUCT(F171,IMSUB(COMPLEX(1,0),IMDIV(IMPRODUCT(COMPLEX('Passive Radiator'!C$41,0),E171),IMSUM(COMPLEX('Passive Radiator'!C$25-(2*PI()*B171)^2*'Passive Radiator'!C$40,0),IMPRODUCT(C171,COMPLEX('Passive Radiator'!C$26,0)),IMPRODUCT(COMPLEX('Passive Radiator'!C$41,0),E171)))))</f>
        <v>0.502376905995471+0.00519044829020074i</v>
      </c>
      <c r="H171" s="44" t="str">
        <f>IMDIV(COMPLEX('Passive Radiator'!C$18,0),IMPRODUCT(D171,IMSUM(COMPLEX('Passive Radiator'!C$16-(2*PI()*B171)^2*'Passive Radiator'!C$15,0),IMPRODUCT(C171,IMSUM(COMPLEX('Passive Radiator'!C$17,0),IMDIV(COMPLEX('Passive Radiator'!C$18^2,0),D171))),IMPRODUCT(COMPLEX('Passive Radiator'!C$14*'Passive Radiator'!C$41/'Passive Radiator'!C$24,0),G171))))</f>
        <v>-3.80501804529709E-06-6.84311123237282E-07i</v>
      </c>
      <c r="I171" s="39">
        <f t="shared" si="21"/>
        <v>-169.80466288276784</v>
      </c>
      <c r="J171" s="32" t="str">
        <f>IMPRODUCT(IMDIV(IMPRODUCT(COMPLEX(-'Passive Radiator'!C$41,0),F171),IMSUM(IMPRODUCT(COMPLEX('Passive Radiator'!C$41,0),E171),COMPLEX('Passive Radiator'!C$25-(2*PI()*B171)^2*'Passive Radiator'!C$40,0),IMPRODUCT(COMPLEX('Passive Radiator'!C$26,0),C171))),H171)</f>
        <v>-9.2284845349435E-09-1.7668238486481E-09i</v>
      </c>
      <c r="K171" s="39">
        <f t="shared" si="22"/>
        <v>-169.16168747666637</v>
      </c>
      <c r="L171" s="52" t="str">
        <f>IMSUM(IMPRODUCT(COMPLEX(-('Passive Radiator'!C$14/'Passive Radiator'!C$24),0),H171),IMDIV(IMPRODUCT(COMPLEX(-'Passive Radiator'!C$41,0),J171),IMSUM(COMPLEX('Passive Radiator'!C$41,0),IMPRODUCT(COMPLEX('Passive Radiator'!C$42,0),C171))),IMDIV(IMPRODUCT(COMPLEX('Passive Radiator'!C$42*'Passive Radiator'!C$14/'Passive Radiator'!C$24,0),C171,H171),IMSUM(COMPLEX('Passive Radiator'!C$41,0),IMPRODUCT(COMPLEX('Passive Radiator'!C$42,0),C171))))</f>
        <v>3.73619582979092E-09-1.96094687703353E-08i</v>
      </c>
      <c r="M171" s="40">
        <f t="shared" si="23"/>
        <v>-79.212716485105148</v>
      </c>
      <c r="N171" s="51" t="str">
        <f>IMPRODUCT(COMPLEX(('Passive Radiator'!C$10*'Passive Radiator'!C$14)/(2*PI()),0),C171,C171,H171)</f>
        <v>0.112120029747497+0.0201641575888812i</v>
      </c>
      <c r="O171" s="40">
        <f t="shared" si="24"/>
        <v>10.195337117232159</v>
      </c>
      <c r="P171" s="38" t="str">
        <f>IMPRODUCT(COMPLEX(('Passive Radiator'!C$10*'Passive Radiator'!C$24)/(2*PI()),0),C171,C171,J171)</f>
        <v>0.000543859686479565+0.000104123733507048i</v>
      </c>
      <c r="Q171" s="35">
        <f t="shared" si="25"/>
        <v>10.838312523333601</v>
      </c>
      <c r="R171" s="53" t="str">
        <f>IMPRODUCT(COMPLEX(('Passive Radiator'!C$10*'Passive Radiator'!C$24)/(2*PI()),0),C171,C171,L171)</f>
        <v>-0.000220184179203242+0.0011556393140264i</v>
      </c>
      <c r="S171" s="45">
        <f t="shared" si="26"/>
        <v>100.78728351489488</v>
      </c>
      <c r="T171" s="50">
        <f>IMABS(IMDIV(D171,IMSUB(COMPLEX(1,0),IMPRODUCT(COMPLEX('Passive Radiator'!C$18,0),IMPRODUCT(C171,H171)))))</f>
        <v>6.0944558284487949</v>
      </c>
      <c r="U171" s="33">
        <f>20*LOG10('Passive Radiator'!C$31*50000*IMABS(N171))</f>
        <v>104.9385424387103</v>
      </c>
      <c r="V171" s="34">
        <f>20*LOG10('Passive Radiator'!C$31*50000*IMABS(P171))</f>
        <v>58.672711140031275</v>
      </c>
      <c r="W171" s="34">
        <f>20*LOG10('Passive Radiator'!C$31*50000*IMABS(R171))</f>
        <v>65.217942450522273</v>
      </c>
      <c r="X171" s="40">
        <f>1000*'Passive Radiator'!C$31*IMABS(H171)</f>
        <v>0.11984795668230756</v>
      </c>
      <c r="Y171" s="40">
        <f>1000*'Passive Radiator'!C$31*IMABS(J171)</f>
        <v>2.9127893192644938E-4</v>
      </c>
      <c r="Z171" s="40">
        <f>'Passive Radiator'!C$31*IMABS(IMPRODUCT(C171,J171))</f>
        <v>7.6317651373980402E-4</v>
      </c>
      <c r="AA171" s="40">
        <f>1000*'Passive Radiator'!C$31*IMABS(L171)</f>
        <v>6.1882897327832326E-4</v>
      </c>
      <c r="AB171" s="53" t="str">
        <f t="shared" si="27"/>
        <v>0.112443705254773+0.0214239206364146i</v>
      </c>
      <c r="AC171" s="40">
        <f>20*LOG10('Passive Radiator'!C$31*50000*IMABS(AB171))</f>
        <v>104.98019925588876</v>
      </c>
      <c r="AD171" s="40">
        <f t="shared" si="28"/>
        <v>177423.01815865262</v>
      </c>
      <c r="AE171" s="35">
        <f t="shared" si="29"/>
        <v>10.787283514864557</v>
      </c>
      <c r="AG171" s="77"/>
      <c r="AH171" s="2"/>
      <c r="AI171" s="2"/>
      <c r="AJ171" s="2"/>
      <c r="AK171" s="4"/>
      <c r="AL171" s="4"/>
      <c r="AM171" s="4"/>
      <c r="AN171" s="4"/>
      <c r="AO171" s="4"/>
      <c r="AP171" s="4"/>
      <c r="AQ171" s="5"/>
      <c r="AR171" s="5"/>
      <c r="AS171" s="4"/>
      <c r="AT171" s="11"/>
      <c r="AU171" s="11"/>
    </row>
    <row r="172" spans="2:47" x14ac:dyDescent="0.25">
      <c r="B172" s="37">
        <v>427</v>
      </c>
      <c r="C172" s="29" t="str">
        <f t="shared" si="20"/>
        <v>2682.92012616568i</v>
      </c>
      <c r="D172" s="30" t="str">
        <f>COMPLEX('Passive Radiator'!C$19,2*PI()*B172*'Passive Radiator'!C$20)</f>
        <v>6</v>
      </c>
      <c r="E172" s="31" t="str">
        <f>IMSUB(COMPLEX(1,0),IMDIV(COMPLEX('Passive Radiator'!C$41,0),IMSUM(COMPLEX('Passive Radiator'!C$41,0),IMPRODUCT(C172,COMPLEX('Passive Radiator'!C$42,0)))))</f>
        <v>0.999899272760523+0.0100357906265693i</v>
      </c>
      <c r="F172" s="31" t="str">
        <f>IMDIV(IMPRODUCT(C172,COMPLEX(('Passive Radiator'!C$42*'Passive Radiator'!C$14/'Passive Radiator'!C$24),0)),IMSUM(COMPLEX('Passive Radiator'!C$41,0),IMPRODUCT(C172,COMPLEX('Passive Radiator'!C$42,0))))</f>
        <v>0.499949636380262+0.00501789531328466i</v>
      </c>
      <c r="G172" s="42" t="str">
        <f>IMPRODUCT(F172,IMSUB(COMPLEX(1,0),IMDIV(IMPRODUCT(COMPLEX('Passive Radiator'!C$41,0),E172),IMSUM(COMPLEX('Passive Radiator'!C$25-(2*PI()*B172)^2*'Passive Radiator'!C$40,0),IMPRODUCT(C172,COMPLEX('Passive Radiator'!C$26,0)),IMPRODUCT(COMPLEX('Passive Radiator'!C$41,0),E172)))))</f>
        <v>0.502266357360018+0.00506653791116041i</v>
      </c>
      <c r="H172" s="44" t="str">
        <f>IMDIV(COMPLEX('Passive Radiator'!C$18,0),IMPRODUCT(D172,IMSUM(COMPLEX('Passive Radiator'!C$16-(2*PI()*B172)^2*'Passive Radiator'!C$15,0),IMPRODUCT(C172,IMSUM(COMPLEX('Passive Radiator'!C$17,0),IMDIV(COMPLEX('Passive Radiator'!C$18^2,0),D172))),IMPRODUCT(COMPLEX('Passive Radiator'!C$14*'Passive Radiator'!C$41/'Passive Radiator'!C$24,0),G172))))</f>
        <v>-0.0000036324440747469-6.37645965494548E-07i</v>
      </c>
      <c r="I172" s="39">
        <f t="shared" si="21"/>
        <v>-170.04363387943124</v>
      </c>
      <c r="J172" s="32" t="str">
        <f>IMPRODUCT(IMDIV(IMPRODUCT(COMPLEX(-'Passive Radiator'!C$41,0),F172),IMSUM(IMPRODUCT(COMPLEX('Passive Radiator'!C$41,0),E172),COMPLEX('Passive Radiator'!C$25-(2*PI()*B172)^2*'Passive Radiator'!C$40,0),IMPRODUCT(COMPLEX('Passive Radiator'!C$26,0),C172))),H172)</f>
        <v>-8.40094290011004E-09-1.56978731868292E-09i</v>
      </c>
      <c r="K172" s="39">
        <f t="shared" si="22"/>
        <v>-169.41585757760058</v>
      </c>
      <c r="L172" s="52" t="str">
        <f>IMSUM(IMPRODUCT(COMPLEX(-('Passive Radiator'!C$14/'Passive Radiator'!C$24),0),H172),IMDIV(IMPRODUCT(COMPLEX(-'Passive Radiator'!C$41,0),J172),IMSUM(COMPLEX('Passive Radiator'!C$41,0),IMPRODUCT(COMPLEX('Passive Radiator'!C$42,0),C172))),IMDIV(IMPRODUCT(COMPLEX('Passive Radiator'!C$42*'Passive Radiator'!C$14/'Passive Radiator'!C$24,0),C172,H172),IMSUM(COMPLEX('Passive Radiator'!C$41,0),IMPRODUCT(COMPLEX('Passive Radiator'!C$42,0),C172))))</f>
        <v>3.39918399453584E-09-1.82792619231761E-08i</v>
      </c>
      <c r="M172" s="40">
        <f t="shared" si="23"/>
        <v>-79.465690743818186</v>
      </c>
      <c r="N172" s="51" t="str">
        <f>IMPRODUCT(COMPLEX(('Passive Radiator'!C$10*'Passive Radiator'!C$14)/(2*PI()),0),C172,C172,H172)</f>
        <v>0.112230025157807+0.0197010666307956i</v>
      </c>
      <c r="O172" s="40">
        <f t="shared" si="24"/>
        <v>9.9563661205687843</v>
      </c>
      <c r="P172" s="38" t="str">
        <f>IMPRODUCT(COMPLEX(('Passive Radiator'!C$10*'Passive Radiator'!C$24)/(2*PI()),0),C172,C172,J172)</f>
        <v>0.000519120467446892+0.0000970020551688556i</v>
      </c>
      <c r="Q172" s="35">
        <f t="shared" si="25"/>
        <v>10.58414242239941</v>
      </c>
      <c r="R172" s="53" t="str">
        <f>IMPRODUCT(COMPLEX(('Passive Radiator'!C$10*'Passive Radiator'!C$24)/(2*PI()),0),C172,C172,L172)</f>
        <v>-0.000210046182334881+0.00112953261401396i</v>
      </c>
      <c r="S172" s="45">
        <f t="shared" si="26"/>
        <v>100.53430925618184</v>
      </c>
      <c r="T172" s="50">
        <f>IMABS(IMDIV(D172,IMSUB(COMPLEX(1,0),IMPRODUCT(COMPLEX('Passive Radiator'!C$18,0),IMPRODUCT(C172,H172)))))</f>
        <v>6.0900262578484545</v>
      </c>
      <c r="U172" s="33">
        <f>20*LOG10('Passive Radiator'!C$31*50000*IMABS(N172))</f>
        <v>104.94062222181091</v>
      </c>
      <c r="V172" s="34">
        <f>20*LOG10('Passive Radiator'!C$31*50000*IMABS(P172))</f>
        <v>58.261048385551092</v>
      </c>
      <c r="W172" s="34">
        <f>20*LOG10('Passive Radiator'!C$31*50000*IMABS(R172))</f>
        <v>65.012252608470376</v>
      </c>
      <c r="X172" s="40">
        <f>1000*'Passive Radiator'!C$31*IMABS(H172)</f>
        <v>0.11432757271310276</v>
      </c>
      <c r="Y172" s="40">
        <f>1000*'Passive Radiator'!C$31*IMABS(J172)</f>
        <v>2.6493680559177039E-4</v>
      </c>
      <c r="Z172" s="40">
        <f>'Passive Radiator'!C$31*IMABS(IMPRODUCT(C172,J172))</f>
        <v>7.1080428788420475E-4</v>
      </c>
      <c r="AA172" s="40">
        <f>1000*'Passive Radiator'!C$31*IMABS(L172)</f>
        <v>5.7637151163262537E-4</v>
      </c>
      <c r="AB172" s="53" t="str">
        <f t="shared" si="27"/>
        <v>0.112539099442919+0.0209276012999784i</v>
      </c>
      <c r="AC172" s="40">
        <f>20*LOG10('Passive Radiator'!C$31*50000*IMABS(AB172))</f>
        <v>104.98034581486253</v>
      </c>
      <c r="AD172" s="40">
        <f t="shared" si="28"/>
        <v>177426.01188248818</v>
      </c>
      <c r="AE172" s="35">
        <f t="shared" si="29"/>
        <v>10.534309256188772</v>
      </c>
      <c r="AG172" s="77"/>
      <c r="AH172" s="2"/>
      <c r="AI172" s="2"/>
      <c r="AJ172" s="2"/>
      <c r="AK172" s="4"/>
      <c r="AL172" s="4"/>
      <c r="AM172" s="4"/>
      <c r="AN172" s="4"/>
      <c r="AO172" s="4"/>
      <c r="AP172" s="4"/>
      <c r="AQ172" s="5"/>
      <c r="AR172" s="5"/>
      <c r="AS172" s="4"/>
      <c r="AT172" s="11"/>
      <c r="AU172" s="11"/>
    </row>
    <row r="173" spans="2:47" x14ac:dyDescent="0.25">
      <c r="B173" s="37">
        <v>437</v>
      </c>
      <c r="C173" s="29" t="str">
        <f t="shared" si="20"/>
        <v>2745.75197923748i</v>
      </c>
      <c r="D173" s="30" t="str">
        <f>COMPLEX('Passive Radiator'!C$19,2*PI()*B173*'Passive Radiator'!C$20)</f>
        <v>6</v>
      </c>
      <c r="E173" s="31" t="str">
        <f>IMSUB(COMPLEX(1,0),IMDIV(COMPLEX('Passive Radiator'!C$41,0),IMSUM(COMPLEX('Passive Radiator'!C$41,0),IMPRODUCT(C173,COMPLEX('Passive Radiator'!C$42,0)))))</f>
        <v>0.99990382951923+0.0098061833558604i</v>
      </c>
      <c r="F173" s="31" t="str">
        <f>IMDIV(IMPRODUCT(C173,COMPLEX(('Passive Radiator'!C$42*'Passive Radiator'!C$14/'Passive Radiator'!C$24),0)),IMSUM(COMPLEX('Passive Radiator'!C$41,0),IMPRODUCT(C173,COMPLEX('Passive Radiator'!C$42,0))))</f>
        <v>0.499951914759618+0.00490309167793023i</v>
      </c>
      <c r="G173" s="42" t="str">
        <f>IMPRODUCT(F173,IMSUB(COMPLEX(1,0),IMDIV(IMPRODUCT(COMPLEX('Passive Radiator'!C$41,0),E173),IMSUM(COMPLEX('Passive Radiator'!C$25-(2*PI()*B173)^2*'Passive Radiator'!C$40,0),IMPRODUCT(C173,COMPLEX('Passive Radiator'!C$26,0)),IMPRODUCT(COMPLEX('Passive Radiator'!C$41,0),E173)))))</f>
        <v>0.502163356513498+0.00494845605042922i</v>
      </c>
      <c r="H173" s="44" t="str">
        <f>IMDIV(COMPLEX('Passive Radiator'!C$18,0),IMPRODUCT(D173,IMSUM(COMPLEX('Passive Radiator'!C$16-(2*PI()*B173)^2*'Passive Radiator'!C$15,0),IMPRODUCT(C173,IMSUM(COMPLEX('Passive Radiator'!C$17,0),IMDIV(COMPLEX('Passive Radiator'!C$18^2,0),D173))),IMPRODUCT(COMPLEX('Passive Radiator'!C$14*'Passive Radiator'!C$41/'Passive Radiator'!C$24,0),G173))))</f>
        <v>-3.47127145988448E-06-5.95122940040729E-07i</v>
      </c>
      <c r="I173" s="39">
        <f t="shared" si="21"/>
        <v>-170.27165447866602</v>
      </c>
      <c r="J173" s="32" t="str">
        <f>IMPRODUCT(IMDIV(IMPRODUCT(COMPLEX(-'Passive Radiator'!C$41,0),F173),IMSUM(IMPRODUCT(COMPLEX('Passive Radiator'!C$41,0),E173),COMPLEX('Passive Radiator'!C$25-(2*PI()*B173)^2*'Passive Radiator'!C$40,0),IMPRODUCT(COMPLEX('Passive Radiator'!C$26,0),C173))),H173)</f>
        <v>-7.66396857533092E-09-1.39853198625879E-09i</v>
      </c>
      <c r="K173" s="39">
        <f t="shared" si="22"/>
        <v>-169.65837225271937</v>
      </c>
      <c r="L173" s="52" t="str">
        <f>IMSUM(IMPRODUCT(COMPLEX(-('Passive Radiator'!C$14/'Passive Radiator'!C$24),0),H173),IMDIV(IMPRODUCT(COMPLEX(-'Passive Radiator'!C$41,0),J173),IMSUM(COMPLEX('Passive Radiator'!C$41,0),IMPRODUCT(COMPLEX('Passive Radiator'!C$42,0),C173))),IMDIV(IMPRODUCT(COMPLEX('Passive Radiator'!C$42*'Passive Radiator'!C$14/'Passive Radiator'!C$24,0),C173,H173),IMSUM(COMPLEX('Passive Radiator'!C$41,0),IMPRODUCT(COMPLEX('Passive Radiator'!C$42,0),C173))))</f>
        <v>3.09931056586868E-09-1.70663653607578E-08i</v>
      </c>
      <c r="M173" s="40">
        <f t="shared" si="23"/>
        <v>-79.707064358301807</v>
      </c>
      <c r="N173" s="51" t="str">
        <f>IMPRODUCT(COMPLEX(('Passive Radiator'!C$10*'Passive Radiator'!C$14)/(2*PI()),0),C173,C173,H173)</f>
        <v>0.112332603674214+0.0192585656678238i</v>
      </c>
      <c r="O173" s="40">
        <f t="shared" si="24"/>
        <v>9.7283455213339352</v>
      </c>
      <c r="P173" s="38" t="str">
        <f>IMPRODUCT(COMPLEX(('Passive Radiator'!C$10*'Passive Radiator'!C$24)/(2*PI()),0),C173,C173,J173)</f>
        <v>0.00049602202218603+0.0000905148105837551i</v>
      </c>
      <c r="Q173" s="35">
        <f t="shared" si="25"/>
        <v>10.341627747280615</v>
      </c>
      <c r="R173" s="53" t="str">
        <f>IMPRODUCT(COMPLEX(('Passive Radiator'!C$10*'Passive Radiator'!C$24)/(2*PI()),0),C173,C173,L173)</f>
        <v>-0.000200591414115804+0.00110455738099672i</v>
      </c>
      <c r="S173" s="45">
        <f t="shared" si="26"/>
        <v>100.29293564169822</v>
      </c>
      <c r="T173" s="50">
        <f>IMABS(IMDIV(D173,IMSUB(COMPLEX(1,0),IMPRODUCT(COMPLEX('Passive Radiator'!C$18,0),IMPRODUCT(C173,H173)))))</f>
        <v>6.0859023440654312</v>
      </c>
      <c r="U173" s="33">
        <f>20*LOG10('Passive Radiator'!C$31*50000*IMABS(N173))</f>
        <v>104.94256037885208</v>
      </c>
      <c r="V173" s="34">
        <f>20*LOG10('Passive Radiator'!C$31*50000*IMABS(P173))</f>
        <v>57.858915218593864</v>
      </c>
      <c r="W173" s="34">
        <f>20*LOG10('Passive Radiator'!C$31*50000*IMABS(R173))</f>
        <v>64.811317926053547</v>
      </c>
      <c r="X173" s="40">
        <f>1000*'Passive Radiator'!C$31*IMABS(H173)</f>
        <v>0.10917941602863779</v>
      </c>
      <c r="Y173" s="40">
        <f>1000*'Passive Radiator'!C$31*IMABS(J173)</f>
        <v>2.4150632725599363E-4</v>
      </c>
      <c r="Z173" s="40">
        <f>'Passive Radiator'!C$31*IMABS(IMPRODUCT(C173,J173))</f>
        <v>6.6311647606151849E-4</v>
      </c>
      <c r="AA173" s="40">
        <f>1000*'Passive Radiator'!C$31*IMABS(L173)</f>
        <v>5.3771066295803206E-4</v>
      </c>
      <c r="AB173" s="53" t="str">
        <f t="shared" si="27"/>
        <v>0.112628034282284+0.0204536378594043i</v>
      </c>
      <c r="AC173" s="40">
        <f>20*LOG10('Passive Radiator'!C$31*50000*IMABS(AB173))</f>
        <v>104.98048237135362</v>
      </c>
      <c r="AD173" s="40">
        <f t="shared" si="28"/>
        <v>177428.80133354914</v>
      </c>
      <c r="AE173" s="35">
        <f t="shared" si="29"/>
        <v>10.292935641730484</v>
      </c>
      <c r="AG173" s="77"/>
      <c r="AH173" s="2"/>
      <c r="AI173" s="2"/>
      <c r="AJ173" s="2"/>
      <c r="AK173" s="4"/>
      <c r="AL173" s="4"/>
      <c r="AM173" s="4"/>
      <c r="AN173" s="4"/>
      <c r="AO173" s="4"/>
      <c r="AP173" s="4"/>
      <c r="AQ173" s="5"/>
      <c r="AR173" s="5"/>
      <c r="AS173" s="4"/>
      <c r="AT173" s="11"/>
      <c r="AU173" s="11"/>
    </row>
    <row r="174" spans="2:47" x14ac:dyDescent="0.25">
      <c r="B174" s="37">
        <v>447</v>
      </c>
      <c r="C174" s="29" t="str">
        <f t="shared" si="20"/>
        <v>2808.58383230927i</v>
      </c>
      <c r="D174" s="30" t="str">
        <f>COMPLEX('Passive Radiator'!C$19,2*PI()*B174*'Passive Radiator'!C$20)</f>
        <v>6</v>
      </c>
      <c r="E174" s="31" t="str">
        <f>IMSUB(COMPLEX(1,0),IMDIV(COMPLEX('Passive Radiator'!C$41,0),IMSUM(COMPLEX('Passive Radiator'!C$41,0),IMPRODUCT(C174,COMPLEX('Passive Radiator'!C$42,0)))))</f>
        <v>0.999908083926728+0.0095868464422505i</v>
      </c>
      <c r="F174" s="31" t="str">
        <f>IMDIV(IMPRODUCT(C174,COMPLEX(('Passive Radiator'!C$42*'Passive Radiator'!C$14/'Passive Radiator'!C$24),0)),IMSUM(COMPLEX('Passive Radiator'!C$41,0),IMPRODUCT(C174,COMPLEX('Passive Radiator'!C$42,0))))</f>
        <v>0.499954041963363+0.00479342322112524i</v>
      </c>
      <c r="G174" s="42" t="str">
        <f>IMPRODUCT(F174,IMSUB(COMPLEX(1,0),IMDIV(IMPRODUCT(COMPLEX('Passive Radiator'!C$41,0),E174),IMSUM(COMPLEX('Passive Radiator'!C$25-(2*PI()*B174)^2*'Passive Radiator'!C$40,0),IMPRODUCT(C174,COMPLEX('Passive Radiator'!C$26,0)),IMPRODUCT(COMPLEX('Passive Radiator'!C$41,0),E174)))))</f>
        <v>0.502067230728829+0.00483579774996537i</v>
      </c>
      <c r="H174" s="44" t="str">
        <f>IMDIV(COMPLEX('Passive Radiator'!C$18,0),IMPRODUCT(D174,IMSUM(COMPLEX('Passive Radiator'!C$16-(2*PI()*B174)^2*'Passive Radiator'!C$15,0),IMPRODUCT(C174,IMSUM(COMPLEX('Passive Radiator'!C$17,0),IMDIV(COMPLEX('Passive Radiator'!C$18^2,0),D174))),IMPRODUCT(COMPLEX('Passive Radiator'!C$14*'Passive Radiator'!C$41/'Passive Radiator'!C$24,0),G174))))</f>
        <v>-3.32052438373201E-06-5.56293128902917E-07i</v>
      </c>
      <c r="I174" s="39">
        <f t="shared" si="21"/>
        <v>-170.48946077110963</v>
      </c>
      <c r="J174" s="32" t="str">
        <f>IMPRODUCT(IMDIV(IMPRODUCT(COMPLEX(-'Passive Radiator'!C$41,0),F174),IMSUM(IMPRODUCT(COMPLEX('Passive Radiator'!C$41,0),E174),COMPLEX('Passive Radiator'!C$25-(2*PI()*B174)^2*'Passive Radiator'!C$40,0),IMPRODUCT(COMPLEX('Passive Radiator'!C$26,0),C174))),H174)</f>
        <v>-7.00594208766002E-09-1.24920797787918E-09i</v>
      </c>
      <c r="K174" s="39">
        <f t="shared" si="22"/>
        <v>-169.89001573076058</v>
      </c>
      <c r="L174" s="52" t="str">
        <f>IMSUM(IMPRODUCT(COMPLEX(-('Passive Radiator'!C$14/'Passive Radiator'!C$24),0),H174),IMDIV(IMPRODUCT(COMPLEX(-'Passive Radiator'!C$41,0),J174),IMSUM(COMPLEX('Passive Radiator'!C$41,0),IMPRODUCT(COMPLEX('Passive Radiator'!C$42,0),C174))),IMDIV(IMPRODUCT(COMPLEX('Passive Radiator'!C$42*'Passive Radiator'!C$14/'Passive Radiator'!C$24,0),C174,H174),IMSUM(COMPLEX('Passive Radiator'!C$41,0),IMPRODUCT(COMPLEX('Passive Radiator'!C$42,0),C174))))</f>
        <v>2.83177310685464E-09-1.59581626159797E-08i</v>
      </c>
      <c r="M174" s="40">
        <f t="shared" si="23"/>
        <v>-79.93761787614477</v>
      </c>
      <c r="N174" s="51" t="str">
        <f>IMPRODUCT(COMPLEX(('Passive Radiator'!C$10*'Passive Radiator'!C$14)/(2*PI()),0),C174,C174,H174)</f>
        <v>0.112428416437018+0.0188353248853591i</v>
      </c>
      <c r="O174" s="40">
        <f t="shared" si="24"/>
        <v>9.5105392288904014</v>
      </c>
      <c r="P174" s="38" t="str">
        <f>IMPRODUCT(COMPLEX(('Passive Radiator'!C$10*'Passive Radiator'!C$24)/(2*PI()),0),C174,C174,J174)</f>
        <v>0.000474423243764769+0.0000845929488977854i</v>
      </c>
      <c r="Q174" s="35">
        <f t="shared" si="25"/>
        <v>10.109984269239408</v>
      </c>
      <c r="R174" s="53" t="str">
        <f>IMPRODUCT(COMPLEX(('Passive Radiator'!C$10*'Passive Radiator'!C$24)/(2*PI()),0),C174,C174,L174)</f>
        <v>-0.000191759932661466+0.00108064314235966i</v>
      </c>
      <c r="S174" s="45">
        <f t="shared" si="26"/>
        <v>100.06238212385527</v>
      </c>
      <c r="T174" s="50">
        <f>IMABS(IMDIV(D174,IMSUB(COMPLEX(1,0),IMPRODUCT(COMPLEX('Passive Radiator'!C$18,0),IMPRODUCT(C174,H174)))))</f>
        <v>6.0820564951345624</v>
      </c>
      <c r="U174" s="33">
        <f>20*LOG10('Passive Radiator'!C$31*50000*IMABS(N174))</f>
        <v>104.94436949279626</v>
      </c>
      <c r="V174" s="34">
        <f>20*LOG10('Passive Radiator'!C$31*50000*IMABS(P174))</f>
        <v>57.465880417213313</v>
      </c>
      <c r="W174" s="34">
        <f>20*LOG10('Passive Radiator'!C$31*50000*IMABS(R174))</f>
        <v>64.614923647774319</v>
      </c>
      <c r="X174" s="40">
        <f>1000*'Passive Radiator'!C$31*IMABS(H174)</f>
        <v>0.10437080915333907</v>
      </c>
      <c r="Y174" s="40">
        <f>1000*'Passive Radiator'!C$31*IMABS(J174)</f>
        <v>2.2060969844602243E-4</v>
      </c>
      <c r="Z174" s="40">
        <f>'Passive Radiator'!C$31*IMABS(IMPRODUCT(C174,J174))</f>
        <v>6.1960083230612256E-4</v>
      </c>
      <c r="AA174" s="40">
        <f>1000*'Passive Radiator'!C$31*IMABS(L174)</f>
        <v>5.0243138753415246E-4</v>
      </c>
      <c r="AB174" s="53" t="str">
        <f t="shared" si="27"/>
        <v>0.112711079748121+0.0200005609766165i</v>
      </c>
      <c r="AC174" s="40">
        <f>20*LOG10('Passive Radiator'!C$31*50000*IMABS(AB174))</f>
        <v>104.9806098163059</v>
      </c>
      <c r="AD174" s="40">
        <f t="shared" si="28"/>
        <v>177431.40470199578</v>
      </c>
      <c r="AE174" s="35">
        <f t="shared" si="29"/>
        <v>10.062382123867158</v>
      </c>
      <c r="AG174" s="77"/>
      <c r="AH174" s="2"/>
      <c r="AI174" s="2"/>
      <c r="AJ174" s="2"/>
      <c r="AK174" s="4"/>
      <c r="AL174" s="4"/>
      <c r="AM174" s="4"/>
      <c r="AN174" s="4"/>
      <c r="AO174" s="4"/>
      <c r="AP174" s="4"/>
      <c r="AQ174" s="5"/>
      <c r="AR174" s="5"/>
      <c r="AS174" s="4"/>
      <c r="AT174" s="11"/>
      <c r="AU174" s="11"/>
    </row>
    <row r="175" spans="2:47" x14ac:dyDescent="0.25">
      <c r="B175" s="37">
        <v>457</v>
      </c>
      <c r="C175" s="29" t="str">
        <f t="shared" si="20"/>
        <v>2871.41568538107i</v>
      </c>
      <c r="D175" s="30" t="str">
        <f>COMPLEX('Passive Radiator'!C$19,2*PI()*B175*'Passive Radiator'!C$20)</f>
        <v>6</v>
      </c>
      <c r="E175" s="31" t="str">
        <f>IMSUB(COMPLEX(1,0),IMDIV(COMPLEX('Passive Radiator'!C$41,0),IMSUM(COMPLEX('Passive Radiator'!C$41,0),IMPRODUCT(C175,COMPLEX('Passive Radiator'!C$42,0)))))</f>
        <v>0.999912062151345+0.00937710592827146i</v>
      </c>
      <c r="F175" s="31" t="str">
        <f>IMDIV(IMPRODUCT(C175,COMPLEX(('Passive Radiator'!C$42*'Passive Radiator'!C$14/'Passive Radiator'!C$24),0)),IMSUM(COMPLEX('Passive Radiator'!C$41,0),IMPRODUCT(C175,COMPLEX('Passive Radiator'!C$42,0))))</f>
        <v>0.499956031075674+0.00468855296413575i</v>
      </c>
      <c r="G175" s="42" t="str">
        <f>IMPRODUCT(F175,IMSUB(COMPLEX(1,0),IMDIV(IMPRODUCT(COMPLEX('Passive Radiator'!C$41,0),E175),IMSUM(COMPLEX('Passive Radiator'!C$25-(2*PI()*B175)^2*'Passive Radiator'!C$40,0),IMPRODUCT(C175,COMPLEX('Passive Radiator'!C$26,0)),IMPRODUCT(COMPLEX('Passive Radiator'!C$41,0),E175)))))</f>
        <v>0.501977380688944+0.00472819497424369i</v>
      </c>
      <c r="H175" s="44" t="str">
        <f>IMDIV(COMPLEX('Passive Radiator'!C$18,0),IMPRODUCT(D175,IMSUM(COMPLEX('Passive Radiator'!C$16-(2*PI()*B175)^2*'Passive Radiator'!C$15,0),IMPRODUCT(C175,IMSUM(COMPLEX('Passive Radiator'!C$17,0),IMDIV(COMPLEX('Passive Radiator'!C$18^2,0),D175))),IMPRODUCT(COMPLEX('Passive Radiator'!C$14*'Passive Radiator'!C$41/'Passive Radiator'!C$24,0),G175))))</f>
        <v>-3.17932849938398E-06-5.20764673591555E-07i</v>
      </c>
      <c r="I175" s="39">
        <f t="shared" si="21"/>
        <v>-170.69772429654893</v>
      </c>
      <c r="J175" s="32" t="str">
        <f>IMPRODUCT(IMDIV(IMPRODUCT(COMPLEX(-'Passive Radiator'!C$41,0),F175),IMSUM(IMPRODUCT(COMPLEX('Passive Radiator'!C$41,0),E175),COMPLEX('Passive Radiator'!C$25-(2*PI()*B175)^2*'Passive Radiator'!C$40,0),IMPRODUCT(COMPLEX('Passive Radiator'!C$26,0),C175))),H175)</f>
        <v>-6.41694387639786E-09-1.11860844963384E-09i</v>
      </c>
      <c r="K175" s="39">
        <f t="shared" si="22"/>
        <v>-170.11150338858349</v>
      </c>
      <c r="L175" s="52" t="str">
        <f>IMSUM(IMPRODUCT(COMPLEX(-('Passive Radiator'!C$14/'Passive Radiator'!C$24),0),H175),IMDIV(IMPRODUCT(COMPLEX(-'Passive Radiator'!C$41,0),J175),IMSUM(COMPLEX('Passive Radiator'!C$41,0),IMPRODUCT(COMPLEX('Passive Radiator'!C$42,0),C175))),IMDIV(IMPRODUCT(COMPLEX('Passive Radiator'!C$42*'Passive Radiator'!C$14/'Passive Radiator'!C$24,0),C175,H175),IMSUM(COMPLEX('Passive Radiator'!C$41,0),IMPRODUCT(COMPLEX('Passive Radiator'!C$42,0),C175))))</f>
        <v>2.59247801034398E-09-1.49436265916673E-08i</v>
      </c>
      <c r="M175" s="40">
        <f t="shared" si="23"/>
        <v>-80.158063315845894</v>
      </c>
      <c r="N175" s="51" t="str">
        <f>IMPRODUCT(COMPLEX(('Passive Radiator'!C$10*'Passive Radiator'!C$14)/(2*PI()),0),C175,C175,H175)</f>
        <v>0.112518044772431+0.0184301253772388i</v>
      </c>
      <c r="O175" s="40">
        <f t="shared" si="24"/>
        <v>9.3022757034511141</v>
      </c>
      <c r="P175" s="38" t="str">
        <f>IMPRODUCT(COMPLEX(('Passive Radiator'!C$10*'Passive Radiator'!C$24)/(2*PI()),0),C175,C175,J175)</f>
        <v>0.000454197783290787+0.0000791762384057562i</v>
      </c>
      <c r="Q175" s="35">
        <f t="shared" si="25"/>
        <v>9.8884966114165209</v>
      </c>
      <c r="R175" s="53" t="str">
        <f>IMPRODUCT(COMPLEX(('Passive Radiator'!C$10*'Passive Radiator'!C$24)/(2*PI()),0),C175,C175,L175)</f>
        <v>-0.000183498217875848+0.00105772501723525i</v>
      </c>
      <c r="S175" s="45">
        <f t="shared" si="26"/>
        <v>99.841936684154064</v>
      </c>
      <c r="T175" s="50">
        <f>IMABS(IMDIV(D175,IMSUB(COMPLEX(1,0),IMPRODUCT(COMPLEX('Passive Radiator'!C$18,0),IMPRODUCT(C175,H175)))))</f>
        <v>6.0784641744503976</v>
      </c>
      <c r="U175" s="33">
        <f>20*LOG10('Passive Radiator'!C$31*50000*IMABS(N175))</f>
        <v>104.94606077856743</v>
      </c>
      <c r="V175" s="34">
        <f>20*LOG10('Passive Radiator'!C$31*50000*IMABS(P175))</f>
        <v>57.081541381550487</v>
      </c>
      <c r="W175" s="34">
        <f>20*LOG10('Passive Radiator'!C$31*50000*IMABS(R175))</f>
        <v>64.422869236244026</v>
      </c>
      <c r="X175" s="40">
        <f>1000*'Passive Radiator'!C$31*IMABS(H175)</f>
        <v>9.987257809688363E-2</v>
      </c>
      <c r="Y175" s="40">
        <f>1000*'Passive Radiator'!C$31*IMABS(J175)</f>
        <v>2.0192509474295503E-4</v>
      </c>
      <c r="Z175" s="40">
        <f>'Passive Radiator'!C$31*IMABS(IMPRODUCT(C175,J175))</f>
        <v>5.7981088431697896E-4</v>
      </c>
      <c r="AA175" s="40">
        <f>1000*'Passive Radiator'!C$31*IMABS(L175)</f>
        <v>4.701719197755608E-4</v>
      </c>
      <c r="AB175" s="53" t="str">
        <f t="shared" si="27"/>
        <v>0.112788744337846+0.0195670266328798i</v>
      </c>
      <c r="AC175" s="40">
        <f>20*LOG10('Passive Radiator'!C$31*50000*IMABS(AB175))</f>
        <v>104.98072894353314</v>
      </c>
      <c r="AD175" s="40">
        <f t="shared" si="28"/>
        <v>177433.83819552313</v>
      </c>
      <c r="AE175" s="35">
        <f t="shared" si="29"/>
        <v>9.8419366841801796</v>
      </c>
      <c r="AG175" s="77"/>
      <c r="AH175" s="2"/>
      <c r="AI175" s="2"/>
      <c r="AJ175" s="2"/>
      <c r="AK175" s="4"/>
      <c r="AL175" s="4"/>
      <c r="AM175" s="4"/>
      <c r="AN175" s="4"/>
      <c r="AO175" s="4"/>
      <c r="AP175" s="4"/>
      <c r="AQ175" s="5"/>
      <c r="AR175" s="5"/>
      <c r="AS175" s="4"/>
      <c r="AT175" s="11"/>
      <c r="AU175" s="11"/>
    </row>
    <row r="176" spans="2:47" x14ac:dyDescent="0.25">
      <c r="B176" s="37">
        <v>468</v>
      </c>
      <c r="C176" s="29" t="str">
        <f t="shared" si="20"/>
        <v>2940.53072376005i</v>
      </c>
      <c r="D176" s="30" t="str">
        <f>COMPLEX('Passive Radiator'!C$19,2*PI()*B176*'Passive Radiator'!C$20)</f>
        <v>6</v>
      </c>
      <c r="E176" s="31" t="str">
        <f>IMSUB(COMPLEX(1,0),IMDIV(COMPLEX('Passive Radiator'!C$41,0),IMSUM(COMPLEX('Passive Radiator'!C$41,0),IMPRODUCT(C176,COMPLEX('Passive Radiator'!C$42,0)))))</f>
        <v>0.999916147057936+0.00915674127342431i</v>
      </c>
      <c r="F176" s="31" t="str">
        <f>IMDIV(IMPRODUCT(C176,COMPLEX(('Passive Radiator'!C$42*'Passive Radiator'!C$14/'Passive Radiator'!C$24),0)),IMSUM(COMPLEX('Passive Radiator'!C$41,0),IMPRODUCT(C176,COMPLEX('Passive Radiator'!C$42,0))))</f>
        <v>0.499958073528969+0.00457837063671217i</v>
      </c>
      <c r="G176" s="42" t="str">
        <f>IMPRODUCT(F176,IMSUB(COMPLEX(1,0),IMDIV(IMPRODUCT(COMPLEX('Passive Radiator'!C$41,0),E176),IMSUM(COMPLEX('Passive Radiator'!C$25-(2*PI()*B176)^2*'Passive Radiator'!C$40,0),IMPRODUCT(C176,COMPLEX('Passive Radiator'!C$26,0)),IMPRODUCT(COMPLEX('Passive Radiator'!C$41,0),E176)))))</f>
        <v>0.501885156926842+0.00461527181651942i</v>
      </c>
      <c r="H176" s="44" t="str">
        <f>IMDIV(COMPLEX('Passive Radiator'!C$18,0),IMPRODUCT(D176,IMSUM(COMPLEX('Passive Radiator'!C$16-(2*PI()*B176)^2*'Passive Radiator'!C$15,0),IMPRODUCT(C176,IMSUM(COMPLEX('Passive Radiator'!C$17,0),IMDIV(COMPLEX('Passive Radiator'!C$18^2,0),D176))),IMPRODUCT(COMPLEX('Passive Radiator'!C$14*'Passive Radiator'!C$41/'Passive Radiator'!C$24,0),G176))))</f>
        <v>-3.03410992891608E-06-4.85088263366841E-07i</v>
      </c>
      <c r="I176" s="39">
        <f t="shared" si="21"/>
        <v>-170.91652341821919</v>
      </c>
      <c r="J176" s="32" t="str">
        <f>IMPRODUCT(IMDIV(IMPRODUCT(COMPLEX(-'Passive Radiator'!C$41,0),F176),IMSUM(IMPRODUCT(COMPLEX('Passive Radiator'!C$41,0),E176),COMPLEX('Passive Radiator'!C$25-(2*PI()*B176)^2*'Passive Radiator'!C$40,0),IMPRODUCT(COMPLEX('Passive Radiator'!C$26,0),C176))),H176)</f>
        <v>-5.83866832758607E-09-9.93387898119132E-10i</v>
      </c>
      <c r="K176" s="39">
        <f t="shared" si="22"/>
        <v>-170.34418862440108</v>
      </c>
      <c r="L176" s="52" t="str">
        <f>IMSUM(IMPRODUCT(COMPLEX(-('Passive Radiator'!C$14/'Passive Radiator'!C$24),0),H176),IMDIV(IMPRODUCT(COMPLEX(-'Passive Radiator'!C$41,0),J176),IMSUM(COMPLEX('Passive Radiator'!C$41,0),IMPRODUCT(COMPLEX('Passive Radiator'!C$42,0),C176))),IMDIV(IMPRODUCT(COMPLEX('Passive Radiator'!C$42*'Passive Radiator'!C$14/'Passive Radiator'!C$24,0),C176,H176),IMSUM(COMPLEX('Passive Radiator'!C$41,0),IMPRODUCT(COMPLEX('Passive Radiator'!C$42,0),C176))))</f>
        <v>2.35770916873423E-09-1.39243216448442E-08i</v>
      </c>
      <c r="M176" s="40">
        <f t="shared" si="23"/>
        <v>-80.389653597119903</v>
      </c>
      <c r="N176" s="51" t="str">
        <f>IMPRODUCT(COMPLEX(('Passive Radiator'!C$10*'Passive Radiator'!C$14)/(2*PI()),0),C176,C176,H176)</f>
        <v>0.112610112264104+0.018003910562085i</v>
      </c>
      <c r="O176" s="40">
        <f t="shared" si="24"/>
        <v>9.0834765817807916</v>
      </c>
      <c r="P176" s="38" t="str">
        <f>IMPRODUCT(COMPLEX(('Passive Radiator'!C$10*'Passive Radiator'!C$24)/(2*PI()),0),C176,C176,J176)</f>
        <v>0.000433400971781679+0.0000737386089164944i</v>
      </c>
      <c r="Q176" s="35">
        <f t="shared" si="25"/>
        <v>9.6558113755989154</v>
      </c>
      <c r="R176" s="53" t="str">
        <f>IMPRODUCT(COMPLEX(('Passive Radiator'!C$10*'Passive Radiator'!C$24)/(2*PI()),0),C176,C176,L176)</f>
        <v>-0.0001750113874563+0.0010335943392714i</v>
      </c>
      <c r="S176" s="45">
        <f t="shared" si="26"/>
        <v>99.610346402880069</v>
      </c>
      <c r="T176" s="50">
        <f>IMABS(IMDIV(D176,IMSUB(COMPLEX(1,0),IMPRODUCT(COMPLEX('Passive Radiator'!C$18,0),IMPRODUCT(C176,H176)))))</f>
        <v>6.0747794041403793</v>
      </c>
      <c r="U176" s="33">
        <f>20*LOG10('Passive Radiator'!C$31*50000*IMABS(N176))</f>
        <v>104.94779703038853</v>
      </c>
      <c r="V176" s="34">
        <f>20*LOG10('Passive Radiator'!C$31*50000*IMABS(P176))</f>
        <v>56.668363476543533</v>
      </c>
      <c r="W176" s="34">
        <f>20*LOG10('Passive Radiator'!C$31*50000*IMABS(R176))</f>
        <v>64.216398453220108</v>
      </c>
      <c r="X176" s="40">
        <f>1000*'Passive Radiator'!C$31*IMABS(H176)</f>
        <v>9.5251926333944886E-2</v>
      </c>
      <c r="Y176" s="40">
        <f>1000*'Passive Radiator'!C$31*IMABS(J176)</f>
        <v>1.8359975361861052E-4</v>
      </c>
      <c r="Z176" s="40">
        <f>'Passive Radiator'!C$31*IMABS(IMPRODUCT(C176,J176))</f>
        <v>5.3988071639029839E-4</v>
      </c>
      <c r="AA176" s="40">
        <f>1000*'Passive Radiator'!C$31*IMABS(L176)</f>
        <v>4.3779807021898475E-4</v>
      </c>
      <c r="AB176" s="53" t="str">
        <f t="shared" si="27"/>
        <v>0.112868501848429+0.0191112435102729i</v>
      </c>
      <c r="AC176" s="40">
        <f>20*LOG10('Passive Radiator'!C$31*50000*IMABS(AB176))</f>
        <v>104.98085122059447</v>
      </c>
      <c r="AD176" s="40">
        <f t="shared" si="28"/>
        <v>177436.33606758158</v>
      </c>
      <c r="AE176" s="35">
        <f t="shared" si="29"/>
        <v>9.6103464029029126</v>
      </c>
      <c r="AG176" s="77"/>
      <c r="AH176" s="2"/>
      <c r="AI176" s="2"/>
      <c r="AJ176" s="2"/>
      <c r="AK176" s="4"/>
      <c r="AL176" s="4"/>
      <c r="AM176" s="4"/>
      <c r="AN176" s="4"/>
      <c r="AO176" s="4"/>
      <c r="AP176" s="4"/>
      <c r="AQ176" s="5"/>
      <c r="AR176" s="5"/>
      <c r="AS176" s="4"/>
      <c r="AT176" s="11"/>
      <c r="AU176" s="11"/>
    </row>
    <row r="177" spans="2:47" x14ac:dyDescent="0.25">
      <c r="B177" s="37">
        <v>479</v>
      </c>
      <c r="C177" s="29" t="str">
        <f t="shared" si="20"/>
        <v>3009.64576213902i</v>
      </c>
      <c r="D177" s="30" t="str">
        <f>COMPLEX('Passive Radiator'!C$19,2*PI()*B177*'Passive Radiator'!C$20)</f>
        <v>6</v>
      </c>
      <c r="E177" s="31" t="str">
        <f>IMSUB(COMPLEX(1,0),IMDIV(COMPLEX('Passive Radiator'!C$41,0),IMSUM(COMPLEX('Passive Radiator'!C$41,0),IMPRODUCT(C177,COMPLEX('Passive Radiator'!C$42,0)))))</f>
        <v>0.99991995381513+0.00894649526228868i</v>
      </c>
      <c r="F177" s="31" t="str">
        <f>IMDIV(IMPRODUCT(C177,COMPLEX(('Passive Radiator'!C$42*'Passive Radiator'!C$14/'Passive Radiator'!C$24),0)),IMSUM(COMPLEX('Passive Radiator'!C$41,0),IMPRODUCT(C177,COMPLEX('Passive Radiator'!C$42,0))))</f>
        <v>0.499959976907567+0.00447324763114436i</v>
      </c>
      <c r="G177" s="42" t="str">
        <f>IMPRODUCT(F177,IMSUB(COMPLEX(1,0),IMDIV(IMPRODUCT(COMPLEX('Passive Radiator'!C$41,0),E177),IMSUM(COMPLEX('Passive Radiator'!C$25-(2*PI()*B177)^2*'Passive Radiator'!C$40,0),IMPRODUCT(C177,COMPLEX('Passive Radiator'!C$26,0)),IMPRODUCT(COMPLEX('Passive Radiator'!C$41,0),E177)))))</f>
        <v>0.501799245443168+0.00450765515750136i</v>
      </c>
      <c r="H177" s="44" t="str">
        <f>IMDIV(COMPLEX('Passive Radiator'!C$18,0),IMPRODUCT(D177,IMSUM(COMPLEX('Passive Radiator'!C$16-(2*PI()*B177)^2*'Passive Radiator'!C$15,0),IMPRODUCT(C177,IMSUM(COMPLEX('Passive Radiator'!C$17,0),IMDIV(COMPLEX('Passive Radiator'!C$18^2,0),D177))),IMPRODUCT(COMPLEX('Passive Radiator'!C$14*'Passive Radiator'!C$41/'Passive Radiator'!C$24,0),G177))))</f>
        <v>-2.89856392183189E-06-4.52593706678958E-07i</v>
      </c>
      <c r="I177" s="39">
        <f t="shared" si="21"/>
        <v>-171.1252629634574</v>
      </c>
      <c r="J177" s="32" t="str">
        <f>IMPRODUCT(IMDIV(IMPRODUCT(COMPLEX(-'Passive Radiator'!C$41,0),F177),IMSUM(IMPRODUCT(COMPLEX('Passive Radiator'!C$41,0),E177),COMPLEX('Passive Radiator'!C$25-(2*PI()*B177)^2*'Passive Radiator'!C$40,0),IMPRODUCT(COMPLEX('Passive Radiator'!C$26,0),C177))),H177)</f>
        <v>-5.32400514586965E-09-8.84613401757415E-10i</v>
      </c>
      <c r="K177" s="39">
        <f t="shared" si="22"/>
        <v>-170.56616932366276</v>
      </c>
      <c r="L177" s="52" t="str">
        <f>IMSUM(IMPRODUCT(COMPLEX(-('Passive Radiator'!C$14/'Passive Radiator'!C$24),0),H177),IMDIV(IMPRODUCT(COMPLEX(-'Passive Radiator'!C$41,0),J177),IMSUM(COMPLEX('Passive Radiator'!C$41,0),IMPRODUCT(COMPLEX('Passive Radiator'!C$42,0),C177))),IMDIV(IMPRODUCT(COMPLEX('Passive Radiator'!C$42*'Passive Radiator'!C$14/'Passive Radiator'!C$24,0),C177,H177),IMSUM(COMPLEX('Passive Radiator'!C$41,0),IMPRODUCT(COMPLEX('Passive Radiator'!C$42,0),C177))))</f>
        <v>2.14891357394786E-09-1.2995440374184E-08i</v>
      </c>
      <c r="M177" s="40">
        <f t="shared" si="23"/>
        <v>-80.610589671780332</v>
      </c>
      <c r="N177" s="51" t="str">
        <f>IMPRODUCT(COMPLEX(('Passive Radiator'!C$10*'Passive Radiator'!C$14)/(2*PI()),0),C177,C177,H177)</f>
        <v>0.112695943204491+0.0175968086397648i</v>
      </c>
      <c r="O177" s="40">
        <f t="shared" si="24"/>
        <v>8.8747370365426121</v>
      </c>
      <c r="P177" s="38" t="str">
        <f>IMPRODUCT(COMPLEX(('Passive Radiator'!C$10*'Passive Radiator'!C$24)/(2*PI()),0),C177,C177,J177)</f>
        <v>0.000413993824335016+0.0000687874025696005i</v>
      </c>
      <c r="Q177" s="35">
        <f t="shared" si="25"/>
        <v>9.4338306763372568</v>
      </c>
      <c r="R177" s="53" t="str">
        <f>IMPRODUCT(COMPLEX(('Passive Radiator'!C$10*'Passive Radiator'!C$24)/(2*PI()),0),C177,C177,L177)</f>
        <v>-0.000167099190227921+0.00101052345217959i</v>
      </c>
      <c r="S177" s="45">
        <f t="shared" si="26"/>
        <v>99.389410328219697</v>
      </c>
      <c r="T177" s="50">
        <f>IMABS(IMDIV(D177,IMSUB(COMPLEX(1,0),IMPRODUCT(COMPLEX('Passive Radiator'!C$18,0),IMPRODUCT(C177,H177)))))</f>
        <v>6.0713490743205032</v>
      </c>
      <c r="U177" s="33">
        <f>20*LOG10('Passive Radiator'!C$31*50000*IMABS(N177))</f>
        <v>104.94941470327132</v>
      </c>
      <c r="V177" s="34">
        <f>20*LOG10('Passive Radiator'!C$31*50000*IMABS(P177))</f>
        <v>56.264784680001739</v>
      </c>
      <c r="W177" s="34">
        <f>20*LOG10('Passive Radiator'!C$31*50000*IMABS(R177))</f>
        <v>64.014719156499481</v>
      </c>
      <c r="X177" s="40">
        <f>1000*'Passive Radiator'!C$31*IMABS(H177)</f>
        <v>9.0944267720688712E-2</v>
      </c>
      <c r="Y177" s="40">
        <f>1000*'Passive Radiator'!C$31*IMABS(J177)</f>
        <v>1.6730689277171621E-4</v>
      </c>
      <c r="Z177" s="40">
        <f>'Passive Radiator'!C$31*IMABS(IMPRODUCT(C177,J177))</f>
        <v>5.0353448080704222E-4</v>
      </c>
      <c r="AA177" s="40">
        <f>1000*'Passive Radiator'!C$31*IMABS(L177)</f>
        <v>4.0832931239949633E-4</v>
      </c>
      <c r="AB177" s="53" t="str">
        <f t="shared" si="27"/>
        <v>0.112942837838598+0.018676119494514i</v>
      </c>
      <c r="AC177" s="40">
        <f>20*LOG10('Passive Radiator'!C$31*50000*IMABS(AB177))</f>
        <v>104.98096513068256</v>
      </c>
      <c r="AD177" s="40">
        <f t="shared" si="28"/>
        <v>177438.66305100513</v>
      </c>
      <c r="AE177" s="35">
        <f t="shared" si="29"/>
        <v>9.3894103282400714</v>
      </c>
      <c r="AG177" s="77"/>
      <c r="AH177" s="2"/>
      <c r="AI177" s="2"/>
      <c r="AJ177" s="2"/>
      <c r="AK177" s="4"/>
      <c r="AL177" s="4"/>
      <c r="AM177" s="4"/>
      <c r="AN177" s="4"/>
      <c r="AO177" s="4"/>
      <c r="AP177" s="4"/>
      <c r="AQ177" s="5"/>
      <c r="AR177" s="5"/>
      <c r="AS177" s="4"/>
      <c r="AT177" s="11"/>
      <c r="AU177" s="11"/>
    </row>
    <row r="178" spans="2:47" x14ac:dyDescent="0.25">
      <c r="B178" s="37">
        <v>490</v>
      </c>
      <c r="C178" s="29" t="str">
        <f t="shared" si="20"/>
        <v>3078.760800518i</v>
      </c>
      <c r="D178" s="30" t="str">
        <f>COMPLEX('Passive Radiator'!C$19,2*PI()*B178*'Passive Radiator'!C$20)</f>
        <v>6</v>
      </c>
      <c r="E178" s="31" t="str">
        <f>IMSUB(COMPLEX(1,0),IMDIV(COMPLEX('Passive Radiator'!C$41,0),IMSUM(COMPLEX('Passive Radiator'!C$41,0),IMPRODUCT(C178,COMPLEX('Passive Radiator'!C$42,0)))))</f>
        <v>0.999923507113838+0.00874568665114143i</v>
      </c>
      <c r="F178" s="31" t="str">
        <f>IMDIV(IMPRODUCT(C178,COMPLEX(('Passive Radiator'!C$42*'Passive Radiator'!C$14/'Passive Radiator'!C$24),0)),IMSUM(COMPLEX('Passive Radiator'!C$41,0),IMPRODUCT(C178,COMPLEX('Passive Radiator'!C$42,0))))</f>
        <v>0.49996175355692+0.00437284332557072i</v>
      </c>
      <c r="G178" s="42" t="str">
        <f>IMPRODUCT(F178,IMSUB(COMPLEX(1,0),IMDIV(IMPRODUCT(COMPLEX('Passive Radiator'!C$41,0),E178),IMSUM(COMPLEX('Passive Radiator'!C$25-(2*PI()*B178)^2*'Passive Radiator'!C$40,0),IMPRODUCT(C178,COMPLEX('Passive Radiator'!C$26,0)),IMPRODUCT(COMPLEX('Passive Radiator'!C$41,0),E178)))))</f>
        <v>0.501719082396226+0.00440497710439259i</v>
      </c>
      <c r="H178" s="44" t="str">
        <f>IMDIV(COMPLEX('Passive Radiator'!C$18,0),IMPRODUCT(D178,IMSUM(COMPLEX('Passive Radiator'!C$16-(2*PI()*B178)^2*'Passive Radiator'!C$15,0),IMPRODUCT(C178,IMSUM(COMPLEX('Passive Radiator'!C$17,0),IMDIV(COMPLEX('Passive Radiator'!C$18^2,0),D178))),IMPRODUCT(COMPLEX('Passive Radiator'!C$14*'Passive Radiator'!C$41/'Passive Radiator'!C$24,0),G178))))</f>
        <v>-2.77185489106246E-06-4.22934460999262E-07i</v>
      </c>
      <c r="I178" s="39">
        <f t="shared" si="21"/>
        <v>-171.3246213094269</v>
      </c>
      <c r="J178" s="32" t="str">
        <f>IMPRODUCT(IMDIV(IMPRODUCT(COMPLEX(-'Passive Radiator'!C$41,0),F178),IMSUM(IMPRODUCT(COMPLEX('Passive Radiator'!C$41,0),E178),COMPLEX('Passive Radiator'!C$25-(2*PI()*B178)^2*'Passive Radiator'!C$40,0),IMPRODUCT(COMPLEX('Passive Radiator'!C$26,0),C178))),H178)</f>
        <v>-4.86474969242764E-09-7.89819936605913E-10i</v>
      </c>
      <c r="K178" s="39">
        <f t="shared" si="22"/>
        <v>-170.77816792709055</v>
      </c>
      <c r="L178" s="52" t="str">
        <f>IMSUM(IMPRODUCT(COMPLEX(-('Passive Radiator'!C$14/'Passive Radiator'!C$24),0),H178),IMDIV(IMPRODUCT(COMPLEX(-'Passive Radiator'!C$41,0),J178),IMSUM(COMPLEX('Passive Radiator'!C$41,0),IMPRODUCT(COMPLEX('Passive Radiator'!C$42,0),C178))),IMDIV(IMPRODUCT(COMPLEX('Passive Radiator'!C$42*'Passive Radiator'!C$14/'Passive Radiator'!C$24,0),C178,H178),IMSUM(COMPLEX('Passive Radiator'!C$41,0),IMPRODUCT(COMPLEX('Passive Radiator'!C$42,0),C178))))</f>
        <v>1.9627193616707E-09-1.21471965818837E-08i</v>
      </c>
      <c r="M178" s="40">
        <f t="shared" si="23"/>
        <v>-80.8215905875293</v>
      </c>
      <c r="N178" s="51" t="str">
        <f>IMPRODUCT(COMPLEX(('Passive Radiator'!C$10*'Passive Radiator'!C$14)/(2*PI()),0),C178,C178,H178)</f>
        <v>0.112776087716+0.017207572454664i</v>
      </c>
      <c r="O178" s="40">
        <f t="shared" si="24"/>
        <v>8.6753786905730976</v>
      </c>
      <c r="P178" s="38" t="str">
        <f>IMPRODUCT(COMPLEX(('Passive Radiator'!C$10*'Passive Radiator'!C$24)/(2*PI()),0),C178,C178,J178)</f>
        <v>0.000395855814673843+0.0000642694556181274i</v>
      </c>
      <c r="Q178" s="35">
        <f t="shared" si="25"/>
        <v>9.2218320729094554</v>
      </c>
      <c r="R178" s="53" t="str">
        <f>IMPRODUCT(COMPLEX(('Passive Radiator'!C$10*'Passive Radiator'!C$24)/(2*PI()),0),C178,C178,L178)</f>
        <v>-0.000159710965828246+0.000988445182782941i</v>
      </c>
      <c r="S178" s="45">
        <f t="shared" si="26"/>
        <v>99.178409412470714</v>
      </c>
      <c r="T178" s="50">
        <f>IMABS(IMDIV(D178,IMSUB(COMPLEX(1,0),IMPRODUCT(COMPLEX('Passive Radiator'!C$18,0),IMPRODUCT(C178,H178)))))</f>
        <v>6.0681502149088731</v>
      </c>
      <c r="U178" s="33">
        <f>20*LOG10('Passive Radiator'!C$31*50000*IMABS(N178))</f>
        <v>104.95092436131094</v>
      </c>
      <c r="V178" s="34">
        <f>20*LOG10('Passive Radiator'!C$31*50000*IMABS(P178))</f>
        <v>55.870369091607159</v>
      </c>
      <c r="W178" s="34">
        <f>20*LOG10('Passive Radiator'!C$31*50000*IMABS(R178))</f>
        <v>63.817614114377818</v>
      </c>
      <c r="X178" s="40">
        <f>1000*'Passive Radiator'!C$31*IMABS(H178)</f>
        <v>8.6921993906529313E-2</v>
      </c>
      <c r="Y178" s="40">
        <f>1000*'Passive Radiator'!C$31*IMABS(J178)</f>
        <v>1.5278190502558814E-4</v>
      </c>
      <c r="Z178" s="40">
        <f>'Passive Radiator'!C$31*IMABS(IMPRODUCT(C178,J178))</f>
        <v>4.7037894022124421E-4</v>
      </c>
      <c r="AA178" s="40">
        <f>1000*'Passive Radiator'!C$31*IMABS(L178)</f>
        <v>3.8144697227797148E-4</v>
      </c>
      <c r="AB178" s="53" t="str">
        <f t="shared" si="27"/>
        <v>0.113012232564846+0.0182602870930651i</v>
      </c>
      <c r="AC178" s="40">
        <f>20*LOG10('Passive Radiator'!C$31*50000*IMABS(AB178))</f>
        <v>104.98107142084015</v>
      </c>
      <c r="AD178" s="40">
        <f t="shared" si="28"/>
        <v>177440.83440012898</v>
      </c>
      <c r="AE178" s="35">
        <f t="shared" si="29"/>
        <v>9.1784094124886124</v>
      </c>
      <c r="AG178" s="77"/>
      <c r="AH178" s="2"/>
      <c r="AI178" s="2"/>
      <c r="AJ178" s="2"/>
      <c r="AK178" s="4"/>
      <c r="AL178" s="4"/>
      <c r="AM178" s="4"/>
      <c r="AN178" s="4"/>
      <c r="AO178" s="4"/>
      <c r="AP178" s="4"/>
      <c r="AQ178" s="5"/>
      <c r="AR178" s="5"/>
      <c r="AS178" s="4"/>
      <c r="AT178" s="11"/>
      <c r="AU178" s="11"/>
    </row>
    <row r="179" spans="2:47" x14ac:dyDescent="0.25">
      <c r="B179" s="37">
        <v>501</v>
      </c>
      <c r="C179" s="29" t="str">
        <f t="shared" si="20"/>
        <v>3147.87583889697i</v>
      </c>
      <c r="D179" s="30" t="str">
        <f>COMPLEX('Passive Radiator'!C$19,2*PI()*B179*'Passive Radiator'!C$20)</f>
        <v>6</v>
      </c>
      <c r="E179" s="31" t="str">
        <f>IMSUB(COMPLEX(1,0),IMDIV(COMPLEX('Passive Radiator'!C$41,0),IMSUM(COMPLEX('Passive Radiator'!C$41,0),IMPRODUCT(C179,COMPLEX('Passive Radiator'!C$42,0)))))</f>
        <v>0.999926828964901+0.00855369400312149i</v>
      </c>
      <c r="F179" s="31" t="str">
        <f>IMDIV(IMPRODUCT(C179,COMPLEX(('Passive Radiator'!C$42*'Passive Radiator'!C$14/'Passive Radiator'!C$24),0)),IMSUM(COMPLEX('Passive Radiator'!C$41,0),IMPRODUCT(C179,COMPLEX('Passive Radiator'!C$42,0))))</f>
        <v>0.499963414482452+0.00427684700156076i</v>
      </c>
      <c r="G179" s="42" t="str">
        <f>IMPRODUCT(F179,IMSUB(COMPLEX(1,0),IMDIV(IMPRODUCT(COMPLEX('Passive Radiator'!C$41,0),E179),IMSUM(COMPLEX('Passive Radiator'!C$25-(2*PI()*B179)^2*'Passive Radiator'!C$40,0),IMPRODUCT(C179,COMPLEX('Passive Radiator'!C$26,0)),IMPRODUCT(COMPLEX('Passive Radiator'!C$41,0),E179)))))</f>
        <v>0.501644165590904+0.00430690320306242i</v>
      </c>
      <c r="H179" s="44" t="str">
        <f>IMDIV(COMPLEX('Passive Radiator'!C$18,0),IMPRODUCT(D179,IMSUM(COMPLEX('Passive Radiator'!C$16-(2*PI()*B179)^2*'Passive Radiator'!C$15,0),IMPRODUCT(C179,IMSUM(COMPLEX('Passive Radiator'!C$17,0),IMDIV(COMPLEX('Passive Radiator'!C$18^2,0),D179))),IMPRODUCT(COMPLEX('Passive Radiator'!C$14*'Passive Radiator'!C$41/'Passive Radiator'!C$24,0),G179))))</f>
        <v>-2.65323506029371E-06-3.95808254375827E-07i</v>
      </c>
      <c r="I179" s="39">
        <f t="shared" si="21"/>
        <v>-171.51521716048242</v>
      </c>
      <c r="J179" s="32" t="str">
        <f>IMPRODUCT(IMDIV(IMPRODUCT(COMPLEX(-'Passive Radiator'!C$41,0),F179),IMSUM(IMPRODUCT(COMPLEX('Passive Radiator'!C$41,0),E179),COMPLEX('Passive Radiator'!C$25-(2*PI()*B179)^2*'Passive Radiator'!C$40,0),IMPRODUCT(COMPLEX('Passive Radiator'!C$26,0),C179))),H179)</f>
        <v>-4.45390425565081E-09-7.06955724440615E-10i</v>
      </c>
      <c r="K179" s="39">
        <f t="shared" si="22"/>
        <v>-170.98084326563253</v>
      </c>
      <c r="L179" s="52" t="str">
        <f>IMSUM(IMPRODUCT(COMPLEX(-('Passive Radiator'!C$14/'Passive Radiator'!C$24),0),H179),IMDIV(IMPRODUCT(COMPLEX(-'Passive Radiator'!C$41,0),J179),IMSUM(COMPLEX('Passive Radiator'!C$41,0),IMPRODUCT(COMPLEX('Passive Radiator'!C$42,0),C179))),IMDIV(IMPRODUCT(COMPLEX('Passive Radiator'!C$42*'Passive Radiator'!C$14/'Passive Radiator'!C$24,0),C179,H179),IMSUM(COMPLEX('Passive Radiator'!C$41,0),IMPRODUCT(COMPLEX('Passive Radiator'!C$42,0),C179))))</f>
        <v>1.79625430350513E-09-1.13710451676569E-08i</v>
      </c>
      <c r="M179" s="40">
        <f t="shared" si="23"/>
        <v>-81.02331208064831</v>
      </c>
      <c r="N179" s="51" t="str">
        <f>IMPRODUCT(COMPLEX(('Passive Radiator'!C$10*'Passive Radiator'!C$14)/(2*PI()),0),C179,C179,H179)</f>
        <v>0.112851036647502+0.0168350601454082i</v>
      </c>
      <c r="O179" s="40">
        <f t="shared" si="24"/>
        <v>8.4847828395175924</v>
      </c>
      <c r="P179" s="38" t="str">
        <f>IMPRODUCT(COMPLEX(('Passive Radiator'!C$10*'Passive Radiator'!C$24)/(2*PI()),0),C179,C179,J179)</f>
        <v>0.000378879142599055+0.0000601384231355498i</v>
      </c>
      <c r="Q179" s="35">
        <f t="shared" si="25"/>
        <v>9.0191567343674777</v>
      </c>
      <c r="R179" s="53" t="str">
        <f>IMPRODUCT(COMPLEX(('Passive Radiator'!C$10*'Passive Radiator'!C$24)/(2*PI()),0),C179,C179,L179)</f>
        <v>-0.000152801508819691+0.000967297812500339i</v>
      </c>
      <c r="S179" s="45">
        <f t="shared" si="26"/>
        <v>98.976687919351676</v>
      </c>
      <c r="T179" s="50">
        <f>IMABS(IMDIV(D179,IMSUB(COMPLEX(1,0),IMPRODUCT(COMPLEX('Passive Radiator'!C$18,0),IMPRODUCT(C179,H179)))))</f>
        <v>6.0651623980916893</v>
      </c>
      <c r="U179" s="33">
        <f>20*LOG10('Passive Radiator'!C$31*50000*IMABS(N179))</f>
        <v>104.95233541712899</v>
      </c>
      <c r="V179" s="34">
        <f>20*LOG10('Passive Radiator'!C$31*50000*IMABS(P179))</f>
        <v>55.484709843773302</v>
      </c>
      <c r="W179" s="34">
        <f>20*LOG10('Passive Radiator'!C$31*50000*IMABS(R179))</f>
        <v>63.624880533250689</v>
      </c>
      <c r="X179" s="40">
        <f>1000*'Passive Radiator'!C$31*IMABS(H179)</f>
        <v>8.3160471147577422E-2</v>
      </c>
      <c r="Y179" s="40">
        <f>1000*'Passive Radiator'!C$31*IMABS(J179)</f>
        <v>1.3979951567779348E-4</v>
      </c>
      <c r="Z179" s="40">
        <f>'Passive Radiator'!C$31*IMABS(IMPRODUCT(C179,J179))</f>
        <v>4.4007151769162492E-4</v>
      </c>
      <c r="AA179" s="40">
        <f>1000*'Passive Radiator'!C$31*IMABS(L179)</f>
        <v>3.5687341875848867E-4</v>
      </c>
      <c r="AB179" s="53" t="str">
        <f t="shared" si="27"/>
        <v>0.113077114281281+0.0178624963810441i</v>
      </c>
      <c r="AC179" s="40">
        <f>20*LOG10('Passive Radiator'!C$31*50000*IMABS(AB179))</f>
        <v>104.9811707564871</v>
      </c>
      <c r="AD179" s="40">
        <f t="shared" si="28"/>
        <v>177442.8637030106</v>
      </c>
      <c r="AE179" s="35">
        <f t="shared" si="29"/>
        <v>8.9766879193633429</v>
      </c>
      <c r="AG179" s="77"/>
      <c r="AH179" s="2"/>
      <c r="AI179" s="2"/>
      <c r="AJ179" s="2"/>
      <c r="AK179" s="4"/>
      <c r="AL179" s="4"/>
      <c r="AM179" s="4"/>
      <c r="AN179" s="4"/>
      <c r="AO179" s="4"/>
      <c r="AP179" s="4"/>
      <c r="AQ179" s="5"/>
      <c r="AR179" s="5"/>
      <c r="AS179" s="4"/>
      <c r="AT179" s="11"/>
      <c r="AU179" s="11"/>
    </row>
    <row r="180" spans="2:47" x14ac:dyDescent="0.25">
      <c r="B180" s="37">
        <v>513</v>
      </c>
      <c r="C180" s="29" t="str">
        <f t="shared" si="20"/>
        <v>3223.27406258313i</v>
      </c>
      <c r="D180" s="30" t="str">
        <f>COMPLEX('Passive Radiator'!C$19,2*PI()*B180*'Passive Radiator'!C$20)</f>
        <v>6</v>
      </c>
      <c r="E180" s="31" t="str">
        <f>IMSUB(COMPLEX(1,0),IMDIV(COMPLEX('Passive Radiator'!C$41,0),IMSUM(COMPLEX('Passive Radiator'!C$41,0),IMPRODUCT(C180,COMPLEX('Passive Radiator'!C$42,0)))))</f>
        <v>0.999930211897615+0.00835363585545208i</v>
      </c>
      <c r="F180" s="31" t="str">
        <f>IMDIV(IMPRODUCT(C180,COMPLEX(('Passive Radiator'!C$42*'Passive Radiator'!C$14/'Passive Radiator'!C$24),0)),IMSUM(COMPLEX('Passive Radiator'!C$41,0),IMPRODUCT(C180,COMPLEX('Passive Radiator'!C$42,0))))</f>
        <v>0.499965105948808+0.00417681792772604i</v>
      </c>
      <c r="G180" s="42" t="str">
        <f>IMPRODUCT(F180,IMSUB(COMPLEX(1,0),IMDIV(IMPRODUCT(COMPLEX('Passive Radiator'!C$41,0),E180),IMSUM(COMPLEX('Passive Radiator'!C$25-(2*PI()*B180)^2*'Passive Radiator'!C$40,0),IMPRODUCT(C180,COMPLEX('Passive Radiator'!C$26,0)),IMPRODUCT(COMPLEX('Passive Radiator'!C$41,0),E180)))))</f>
        <v>0.501567895788222+0.00420480713109485i</v>
      </c>
      <c r="H180" s="44" t="str">
        <f>IMDIV(COMPLEX('Passive Radiator'!C$18,0),IMPRODUCT(D180,IMSUM(COMPLEX('Passive Radiator'!C$16-(2*PI()*B180)^2*'Passive Radiator'!C$15,0),IMPRODUCT(C180,IMSUM(COMPLEX('Passive Radiator'!C$17,0),IMDIV(COMPLEX('Passive Radiator'!C$18^2,0),D180))),IMPRODUCT(COMPLEX('Passive Radiator'!C$14*'Passive Radiator'!C$41/'Passive Radiator'!C$24,0),G180))))</f>
        <v>-2.53227099339224E-06-3.68795090009009E-07i</v>
      </c>
      <c r="I180" s="39">
        <f t="shared" si="21"/>
        <v>-171.71380946042734</v>
      </c>
      <c r="J180" s="32" t="str">
        <f>IMPRODUCT(IMDIV(IMPRODUCT(COMPLEX(-'Passive Radiator'!C$41,0),F180),IMSUM(IMPRODUCT(COMPLEX('Passive Radiator'!C$41,0),E180),COMPLEX('Passive Radiator'!C$25-(2*PI()*B180)^2*'Passive Radiator'!C$40,0),IMPRODUCT(COMPLEX('Passive Radiator'!C$26,0),C180))),H180)</f>
        <v>-4.05390624109567E-09-6.28156252214463E-10i</v>
      </c>
      <c r="K180" s="39">
        <f t="shared" si="22"/>
        <v>-171.19201657892978</v>
      </c>
      <c r="L180" s="52" t="str">
        <f>IMSUM(IMPRODUCT(COMPLEX(-('Passive Radiator'!C$14/'Passive Radiator'!C$24),0),H180),IMDIV(IMPRODUCT(COMPLEX(-'Passive Radiator'!C$41,0),J180),IMSUM(COMPLEX('Passive Radiator'!C$41,0),IMPRODUCT(COMPLEX('Passive Radiator'!C$42,0),C180))),IMDIV(IMPRODUCT(COMPLEX('Passive Radiator'!C$42*'Passive Radiator'!C$14/'Passive Radiator'!C$24,0),C180,H180),IMSUM(COMPLEX('Passive Radiator'!C$41,0),IMPRODUCT(COMPLEX('Passive Radiator'!C$42,0),C180))))</f>
        <v>1.6342814402952E-09-1.05977871470094E-08i</v>
      </c>
      <c r="M180" s="40">
        <f t="shared" si="23"/>
        <v>-81.233491520186007</v>
      </c>
      <c r="N180" s="51" t="str">
        <f>IMPRODUCT(COMPLEX(('Passive Radiator'!C$10*'Passive Radiator'!C$14)/(2*PI()),0),C180,C180,H180)</f>
        <v>0.11292738827095+0.016446528207503i</v>
      </c>
      <c r="O180" s="40">
        <f t="shared" si="24"/>
        <v>8.2861905395726261</v>
      </c>
      <c r="P180" s="38" t="str">
        <f>IMPRODUCT(COMPLEX(('Passive Radiator'!C$10*'Passive Radiator'!C$24)/(2*PI()),0),C180,C180,J180)</f>
        <v>0.000361570341639439+0.0000560256348343042i</v>
      </c>
      <c r="Q180" s="35">
        <f t="shared" si="25"/>
        <v>8.8079834210702064</v>
      </c>
      <c r="R180" s="53" t="str">
        <f>IMPRODUCT(COMPLEX(('Passive Radiator'!C$10*'Passive Radiator'!C$24)/(2*PI()),0),C180,C180,L180)</f>
        <v>-0.0001457625469263+0.000945223024775873i</v>
      </c>
      <c r="S180" s="45">
        <f t="shared" si="26"/>
        <v>98.766508479813979</v>
      </c>
      <c r="T180" s="50">
        <f>IMABS(IMDIV(D180,IMSUB(COMPLEX(1,0),IMPRODUCT(COMPLEX('Passive Radiator'!C$18,0),IMPRODUCT(C180,H180)))))</f>
        <v>6.0621223017699872</v>
      </c>
      <c r="U180" s="33">
        <f>20*LOG10('Passive Radiator'!C$31*50000*IMABS(N180))</f>
        <v>104.95377215193484</v>
      </c>
      <c r="V180" s="34">
        <f>20*LOG10('Passive Radiator'!C$31*50000*IMABS(P180))</f>
        <v>55.073530951417808</v>
      </c>
      <c r="W180" s="34">
        <f>20*LOG10('Passive Radiator'!C$31*50000*IMABS(R180))</f>
        <v>63.41938887953993</v>
      </c>
      <c r="X180" s="40">
        <f>1000*'Passive Radiator'!C$31*IMABS(H180)</f>
        <v>7.9328546945580988E-2</v>
      </c>
      <c r="Y180" s="40">
        <f>1000*'Passive Radiator'!C$31*IMABS(J180)</f>
        <v>1.2717081182931763E-4</v>
      </c>
      <c r="Z180" s="40">
        <f>'Passive Radiator'!C$31*IMABS(IMPRODUCT(C180,J180))</f>
        <v>4.0990637928707807E-4</v>
      </c>
      <c r="AA180" s="40">
        <f>1000*'Passive Radiator'!C$31*IMABS(L180)</f>
        <v>3.3241479130458973E-4</v>
      </c>
      <c r="AB180" s="53" t="str">
        <f t="shared" si="27"/>
        <v>0.113143196065663+0.0174477768671132i</v>
      </c>
      <c r="AC180" s="40">
        <f>20*LOG10('Passive Radiator'!C$31*50000*IMABS(AB180))</f>
        <v>104.98127188766787</v>
      </c>
      <c r="AD180" s="40">
        <f t="shared" si="28"/>
        <v>177444.92971024095</v>
      </c>
      <c r="AE180" s="35">
        <f t="shared" si="29"/>
        <v>8.7665084798320336</v>
      </c>
      <c r="AG180" s="77"/>
      <c r="AH180" s="2"/>
      <c r="AI180" s="2"/>
      <c r="AJ180" s="2"/>
      <c r="AK180" s="4"/>
      <c r="AL180" s="4"/>
      <c r="AM180" s="4"/>
      <c r="AN180" s="4"/>
      <c r="AO180" s="4"/>
      <c r="AP180" s="4"/>
      <c r="AQ180" s="5"/>
      <c r="AR180" s="5"/>
      <c r="AS180" s="4"/>
      <c r="AT180" s="11"/>
      <c r="AU180" s="11"/>
    </row>
    <row r="181" spans="2:47" x14ac:dyDescent="0.25">
      <c r="B181" s="37">
        <v>525</v>
      </c>
      <c r="C181" s="29" t="str">
        <f t="shared" si="20"/>
        <v>3298.67228626928i</v>
      </c>
      <c r="D181" s="30" t="str">
        <f>COMPLEX('Passive Radiator'!C$19,2*PI()*B181*'Passive Radiator'!C$20)</f>
        <v>6</v>
      </c>
      <c r="E181" s="31" t="str">
        <f>IMSUB(COMPLEX(1,0),IMDIV(COMPLEX('Passive Radiator'!C$41,0),IMSUM(COMPLEX('Passive Radiator'!C$41,0),IMPRODUCT(C181,COMPLEX('Passive Radiator'!C$42,0)))))</f>
        <v>0.999933365539989+0.00816272135134686i</v>
      </c>
      <c r="F181" s="31" t="str">
        <f>IMDIV(IMPRODUCT(C181,COMPLEX(('Passive Radiator'!C$42*'Passive Radiator'!C$14/'Passive Radiator'!C$24),0)),IMSUM(COMPLEX('Passive Radiator'!C$41,0),IMPRODUCT(C181,COMPLEX('Passive Radiator'!C$42,0))))</f>
        <v>0.499966682769996+0.00408136067567344i</v>
      </c>
      <c r="G181" s="42" t="str">
        <f>IMPRODUCT(F181,IMSUB(COMPLEX(1,0),IMDIV(IMPRODUCT(COMPLEX('Passive Radiator'!C$41,0),E181),IMSUM(COMPLEX('Passive Radiator'!C$25-(2*PI()*B181)^2*'Passive Radiator'!C$40,0),IMPRODUCT(C181,COMPLEX('Passive Radiator'!C$26,0)),IMPRODUCT(COMPLEX('Passive Radiator'!C$41,0),E181)))))</f>
        <v>0.50149681775485+0.00410746829041747i</v>
      </c>
      <c r="H181" s="44" t="str">
        <f>IMDIV(COMPLEX('Passive Radiator'!C$18,0),IMPRODUCT(D181,IMSUM(COMPLEX('Passive Radiator'!C$16-(2*PI()*B181)^2*'Passive Radiator'!C$15,0),IMPRODUCT(C181,IMSUM(COMPLEX('Passive Radiator'!C$17,0),IMDIV(COMPLEX('Passive Radiator'!C$18^2,0),D181))),IMPRODUCT(COMPLEX('Passive Radiator'!C$14*'Passive Radiator'!C$41/'Passive Radiator'!C$24,0),G181))))</f>
        <v>-0.0000024193574214206-3.44182718189897E-07i</v>
      </c>
      <c r="I181" s="39">
        <f t="shared" si="21"/>
        <v>-171.90331546516845</v>
      </c>
      <c r="J181" s="32" t="str">
        <f>IMPRODUCT(IMDIV(IMPRODUCT(COMPLEX(-'Passive Radiator'!C$41,0),F181),IMSUM(IMPRODUCT(COMPLEX('Passive Radiator'!C$41,0),E181),COMPLEX('Passive Radiator'!C$25-(2*PI()*B181)^2*'Passive Radiator'!C$40,0),IMPRODUCT(COMPLEX('Passive Radiator'!C$26,0),C181))),H181)</f>
        <v>-3.69777241439032E-09-5.59663076778906E-10i</v>
      </c>
      <c r="K181" s="39">
        <f t="shared" si="22"/>
        <v>-171.39352307393378</v>
      </c>
      <c r="L181" s="52" t="str">
        <f>IMSUM(IMPRODUCT(COMPLEX(-('Passive Radiator'!C$14/'Passive Radiator'!C$24),0),H181),IMDIV(IMPRODUCT(COMPLEX(-'Passive Radiator'!C$41,0),J181),IMSUM(COMPLEX('Passive Radiator'!C$41,0),IMPRODUCT(COMPLEX('Passive Radiator'!C$42,0),C181))),IMDIV(IMPRODUCT(COMPLEX('Passive Radiator'!C$42*'Passive Radiator'!C$14/'Passive Radiator'!C$24,0),C181,H181),IMSUM(COMPLEX('Passive Radiator'!C$41,0),IMPRODUCT(COMPLEX('Passive Radiator'!C$42,0),C181))))</f>
        <v>1.49015487175442E-09-9.89294961839143E-09i</v>
      </c>
      <c r="M181" s="40">
        <f t="shared" si="23"/>
        <v>-81.434049605538249</v>
      </c>
      <c r="N181" s="51" t="str">
        <f>IMPRODUCT(COMPLEX(('Passive Radiator'!C$10*'Passive Radiator'!C$14)/(2*PI()),0),C181,C181,H181)</f>
        <v>0.112998587196354+0.0160754093415526i</v>
      </c>
      <c r="O181" s="40">
        <f t="shared" si="24"/>
        <v>8.0966845348315601</v>
      </c>
      <c r="P181" s="38" t="str">
        <f>IMPRODUCT(COMPLEX(('Passive Radiator'!C$10*'Passive Radiator'!C$24)/(2*PI()),0),C181,C181,J181)</f>
        <v>0.000345416559703203+0.0000522792840958961i</v>
      </c>
      <c r="Q181" s="35">
        <f t="shared" si="25"/>
        <v>8.6064769260661969</v>
      </c>
      <c r="R181" s="53" t="str">
        <f>IMPRODUCT(COMPLEX(('Passive Radiator'!C$10*'Passive Radiator'!C$24)/(2*PI()),0),C181,C181,L181)</f>
        <v>-0.000139198444778069+0.000924120859683923i</v>
      </c>
      <c r="S181" s="45">
        <f t="shared" si="26"/>
        <v>98.565950394461737</v>
      </c>
      <c r="T181" s="50">
        <f>IMABS(IMDIV(D181,IMSUB(COMPLEX(1,0),IMPRODUCT(COMPLEX('Passive Radiator'!C$18,0),IMPRODUCT(C181,H181)))))</f>
        <v>6.0592906733803762</v>
      </c>
      <c r="U181" s="33">
        <f>20*LOG10('Passive Radiator'!C$31*50000*IMABS(N181))</f>
        <v>104.95511126402313</v>
      </c>
      <c r="V181" s="34">
        <f>20*LOG10('Passive Radiator'!C$31*50000*IMABS(P181))</f>
        <v>54.671859617740886</v>
      </c>
      <c r="W181" s="34">
        <f>20*LOG10('Passive Radiator'!C$31*50000*IMABS(R181))</f>
        <v>63.218644362059933</v>
      </c>
      <c r="X181" s="40">
        <f>1000*'Passive Radiator'!C$31*IMABS(H181)</f>
        <v>7.5755222560007454E-2</v>
      </c>
      <c r="Y181" s="40">
        <f>1000*'Passive Radiator'!C$31*IMABS(J181)</f>
        <v>1.159364506451632E-4</v>
      </c>
      <c r="Z181" s="40">
        <f>'Passive Radiator'!C$31*IMABS(IMPRODUCT(C181,J181))</f>
        <v>3.8243635671162622E-4</v>
      </c>
      <c r="AA181" s="40">
        <f>1000*'Passive Radiator'!C$31*IMABS(L181)</f>
        <v>3.1014103914152455E-4</v>
      </c>
      <c r="AB181" s="53" t="str">
        <f t="shared" si="27"/>
        <v>0.113204805311279+0.0170518094853324i</v>
      </c>
      <c r="AC181" s="40">
        <f>20*LOG10('Passive Radiator'!C$31*50000*IMABS(AB181))</f>
        <v>104.98136613607105</v>
      </c>
      <c r="AD181" s="40">
        <f t="shared" si="28"/>
        <v>177446.85513097598</v>
      </c>
      <c r="AE181" s="35">
        <f t="shared" si="29"/>
        <v>8.5659503944712334</v>
      </c>
      <c r="AG181" s="77"/>
      <c r="AH181" s="2"/>
      <c r="AI181" s="2"/>
      <c r="AJ181" s="2"/>
      <c r="AK181" s="4"/>
      <c r="AL181" s="4"/>
      <c r="AM181" s="4"/>
      <c r="AN181" s="4"/>
      <c r="AO181" s="4"/>
      <c r="AP181" s="4"/>
      <c r="AQ181" s="5"/>
      <c r="AR181" s="5"/>
      <c r="AS181" s="4"/>
      <c r="AT181" s="11"/>
      <c r="AU181" s="11"/>
    </row>
    <row r="182" spans="2:47" x14ac:dyDescent="0.25">
      <c r="B182" s="37">
        <v>537</v>
      </c>
      <c r="C182" s="29" t="str">
        <f t="shared" si="20"/>
        <v>3374.07050995544i</v>
      </c>
      <c r="D182" s="30" t="str">
        <f>COMPLEX('Passive Radiator'!C$19,2*PI()*B182*'Passive Radiator'!C$20)</f>
        <v>6</v>
      </c>
      <c r="E182" s="31" t="str">
        <f>IMSUB(COMPLEX(1,0),IMDIV(COMPLEX('Passive Radiator'!C$41,0),IMSUM(COMPLEX('Passive Radiator'!C$41,0),IMPRODUCT(C182,COMPLEX('Passive Radiator'!C$42,0)))))</f>
        <v>0.999936310154263+0.00798033767082412i</v>
      </c>
      <c r="F182" s="31" t="str">
        <f>IMDIV(IMPRODUCT(C182,COMPLEX(('Passive Radiator'!C$42*'Passive Radiator'!C$14/'Passive Radiator'!C$24),0)),IMSUM(COMPLEX('Passive Radiator'!C$41,0),IMPRODUCT(C182,COMPLEX('Passive Radiator'!C$42,0))))</f>
        <v>0.499968155077133+0.00399016883541207i</v>
      </c>
      <c r="G182" s="42" t="str">
        <f>IMPRODUCT(F182,IMSUB(COMPLEX(1,0),IMDIV(IMPRODUCT(COMPLEX('Passive Radiator'!C$41,0),E182),IMSUM(COMPLEX('Passive Radiator'!C$25-(2*PI()*B182)^2*'Passive Radiator'!C$40,0),IMPRODUCT(C182,COMPLEX('Passive Radiator'!C$26,0)),IMPRODUCT(COMPLEX('Passive Radiator'!C$41,0),E182)))))</f>
        <v>0.501430470305849+0.00401455992501119i</v>
      </c>
      <c r="H182" s="44" t="str">
        <f>IMDIV(COMPLEX('Passive Radiator'!C$18,0),IMPRODUCT(D182,IMSUM(COMPLEX('Passive Radiator'!C$16-(2*PI()*B182)^2*'Passive Radiator'!C$15,0),IMPRODUCT(C182,IMSUM(COMPLEX('Passive Radiator'!C$17,0),IMDIV(COMPLEX('Passive Radiator'!C$18^2,0),D182))),IMPRODUCT(COMPLEX('Passive Radiator'!C$14*'Passive Radiator'!C$41/'Passive Radiator'!C$24,0),G182))))</f>
        <v>-2.31379870601834E-06-3.21710502660702E-07i</v>
      </c>
      <c r="I182" s="39">
        <f t="shared" si="21"/>
        <v>-172.08434498330368</v>
      </c>
      <c r="J182" s="32" t="str">
        <f>IMPRODUCT(IMDIV(IMPRODUCT(COMPLEX(-'Passive Radiator'!C$41,0),F182),IMSUM(IMPRODUCT(COMPLEX('Passive Radiator'!C$41,0),E182),COMPLEX('Passive Radiator'!C$25-(2*PI()*B182)^2*'Passive Radiator'!C$40,0),IMPRODUCT(COMPLEX('Passive Radiator'!C$26,0),C182))),H182)</f>
        <v>-3.37986114836636E-09-4.99937646538394E-10i</v>
      </c>
      <c r="K182" s="39">
        <f t="shared" si="22"/>
        <v>-171.58601194525193</v>
      </c>
      <c r="L182" s="52" t="str">
        <f>IMSUM(IMPRODUCT(COMPLEX(-('Passive Radiator'!C$14/'Passive Radiator'!C$24),0),H182),IMDIV(IMPRODUCT(COMPLEX(-'Passive Radiator'!C$41,0),J182),IMSUM(COMPLEX('Passive Radiator'!C$41,0),IMPRODUCT(COMPLEX('Passive Radiator'!C$42,0),C182))),IMDIV(IMPRODUCT(COMPLEX('Passive Radiator'!C$42*'Passive Radiator'!C$14/'Passive Radiator'!C$24,0),C182,H182),IMSUM(COMPLEX('Passive Radiator'!C$41,0),IMPRODUCT(COMPLEX('Passive Radiator'!C$42,0),C182))))</f>
        <v>1.36156689712883E-09-9.24914323432086E-09i</v>
      </c>
      <c r="M182" s="40">
        <f t="shared" si="23"/>
        <v>-81.625632480915456</v>
      </c>
      <c r="N182" s="51" t="str">
        <f>IMPRODUCT(COMPLEX(('Passive Radiator'!C$10*'Passive Radiator'!C$14)/(2*PI()),0),C182,C182,H182)</f>
        <v>0.113065086382+0.0157205662181058i</v>
      </c>
      <c r="O182" s="40">
        <f t="shared" si="24"/>
        <v>7.915655016696304</v>
      </c>
      <c r="P182" s="38" t="str">
        <f>IMPRODUCT(COMPLEX(('Passive Radiator'!C$10*'Passive Radiator'!C$24)/(2*PI()),0),C182,C182,J182)</f>
        <v>0.000330317664803965+0.0000488594734230343i</v>
      </c>
      <c r="Q182" s="35">
        <f t="shared" si="25"/>
        <v>8.4139880547480637</v>
      </c>
      <c r="R182" s="53" t="str">
        <f>IMPRODUCT(COMPLEX(('Passive Radiator'!C$10*'Passive Radiator'!C$24)/(2*PI()),0),C182,C182,L182)</f>
        <v>-0.00013306747768362+0.000903929262323381i</v>
      </c>
      <c r="S182" s="45">
        <f t="shared" si="26"/>
        <v>98.374367519084529</v>
      </c>
      <c r="T182" s="50">
        <f>IMABS(IMDIV(D182,IMSUB(COMPLEX(1,0),IMPRODUCT(COMPLEX('Passive Radiator'!C$18,0),IMPRODUCT(C182,H182)))))</f>
        <v>6.0566488304070072</v>
      </c>
      <c r="U182" s="33">
        <f>20*LOG10('Passive Radiator'!C$31*50000*IMABS(N182))</f>
        <v>104.95636140621139</v>
      </c>
      <c r="V182" s="34">
        <f>20*LOG10('Passive Radiator'!C$31*50000*IMABS(P182))</f>
        <v>54.279266089924825</v>
      </c>
      <c r="W182" s="34">
        <f>20*LOG10('Passive Radiator'!C$31*50000*IMABS(R182))</f>
        <v>63.022432693018601</v>
      </c>
      <c r="X182" s="40">
        <f>1000*'Passive Radiator'!C$31*IMABS(H182)</f>
        <v>7.2417765621524577E-2</v>
      </c>
      <c r="Y182" s="40">
        <f>1000*'Passive Radiator'!C$31*IMABS(J182)</f>
        <v>1.0591570455031148E-4</v>
      </c>
      <c r="Z182" s="40">
        <f>'Passive Radiator'!C$31*IMABS(IMPRODUCT(C182,J182))</f>
        <v>3.5736705526436034E-4</v>
      </c>
      <c r="AA182" s="40">
        <f>1000*'Passive Radiator'!C$31*IMABS(L182)</f>
        <v>2.8981355196048219E-4</v>
      </c>
      <c r="AB182" s="53" t="str">
        <f t="shared" si="27"/>
        <v>0.11326233656912+0.0166733549538522i</v>
      </c>
      <c r="AC182" s="40">
        <f>20*LOG10('Passive Radiator'!C$31*50000*IMABS(AB182))</f>
        <v>104.98145411290267</v>
      </c>
      <c r="AD182" s="40">
        <f t="shared" si="28"/>
        <v>177448.65244729078</v>
      </c>
      <c r="AE182" s="35">
        <f t="shared" si="29"/>
        <v>8.374367519131356</v>
      </c>
      <c r="AG182" s="77"/>
      <c r="AH182" s="2"/>
      <c r="AI182" s="2"/>
      <c r="AJ182" s="2"/>
      <c r="AK182" s="4"/>
      <c r="AL182" s="4"/>
      <c r="AM182" s="4"/>
      <c r="AN182" s="4"/>
      <c r="AO182" s="4"/>
      <c r="AP182" s="4"/>
      <c r="AQ182" s="5"/>
      <c r="AR182" s="5"/>
      <c r="AS182" s="4"/>
      <c r="AT182" s="11"/>
      <c r="AU182" s="11"/>
    </row>
    <row r="183" spans="2:47" x14ac:dyDescent="0.25">
      <c r="B183" s="37">
        <v>550</v>
      </c>
      <c r="C183" s="29" t="str">
        <f t="shared" si="20"/>
        <v>3455.75191894877i</v>
      </c>
      <c r="D183" s="30" t="str">
        <f>COMPLEX('Passive Radiator'!C$19,2*PI()*B183*'Passive Radiator'!C$20)</f>
        <v>6</v>
      </c>
      <c r="E183" s="31" t="str">
        <f>IMSUB(COMPLEX(1,0),IMDIV(COMPLEX('Passive Radiator'!C$41,0),IMSUM(COMPLEX('Passive Radiator'!C$41,0),IMPRODUCT(C183,COMPLEX('Passive Radiator'!C$42,0)))))</f>
        <v>0.999939285184236+0.00779173468974731i</v>
      </c>
      <c r="F183" s="31" t="str">
        <f>IMDIV(IMPRODUCT(C183,COMPLEX(('Passive Radiator'!C$42*'Passive Radiator'!C$14/'Passive Radiator'!C$24),0)),IMSUM(COMPLEX('Passive Radiator'!C$41,0),IMPRODUCT(C183,COMPLEX('Passive Radiator'!C$42,0))))</f>
        <v>0.499969642592119+0.00389586734487367i</v>
      </c>
      <c r="G183" s="42" t="str">
        <f>IMPRODUCT(F183,IMSUB(COMPLEX(1,0),IMDIV(IMPRODUCT(COMPLEX('Passive Radiator'!C$41,0),E183),IMSUM(COMPLEX('Passive Radiator'!C$25-(2*PI()*B183)^2*'Passive Radiator'!C$40,0),IMPRODUCT(C183,COMPLEX('Passive Radiator'!C$26,0)),IMPRODUCT(COMPLEX('Passive Radiator'!C$41,0),E183)))))</f>
        <v>0.501363456580989+0.00391856463549974i</v>
      </c>
      <c r="H183" s="44" t="str">
        <f>IMDIV(COMPLEX('Passive Radiator'!C$18,0),IMPRODUCT(D183,IMSUM(COMPLEX('Passive Radiator'!C$16-(2*PI()*B183)^2*'Passive Radiator'!C$15,0),IMPRODUCT(C183,IMSUM(COMPLEX('Passive Radiator'!C$17,0),IMDIV(COMPLEX('Passive Radiator'!C$18^2,0),D183))),IMPRODUCT(COMPLEX('Passive Radiator'!C$14*'Passive Radiator'!C$41/'Passive Radiator'!C$24,0),G183))))</f>
        <v>-2.20702285884541E-06-2.99517627130709E-07i</v>
      </c>
      <c r="I183" s="39">
        <f t="shared" si="21"/>
        <v>-172.2715389877556</v>
      </c>
      <c r="J183" s="32" t="str">
        <f>IMPRODUCT(IMDIV(IMPRODUCT(COMPLEX(-'Passive Radiator'!C$41,0),F183),IMSUM(IMPRODUCT(COMPLEX('Passive Radiator'!C$41,0),E183),COMPLEX('Passive Radiator'!C$25-(2*PI()*B183)^2*'Passive Radiator'!C$40,0),IMPRODUCT(COMPLEX('Passive Radiator'!C$26,0),C183))),H183)</f>
        <v>-3.07302446174404E-09-4.43648042562081E-10i</v>
      </c>
      <c r="K183" s="39">
        <f t="shared" si="22"/>
        <v>-171.78505114298858</v>
      </c>
      <c r="L183" s="52" t="str">
        <f>IMSUM(IMPRODUCT(COMPLEX(-('Passive Radiator'!C$14/'Passive Radiator'!C$24),0),H183),IMDIV(IMPRODUCT(COMPLEX(-'Passive Radiator'!C$41,0),J183),IMSUM(COMPLEX('Passive Radiator'!C$41,0),IMPRODUCT(COMPLEX('Passive Radiator'!C$42,0),C183))),IMDIV(IMPRODUCT(COMPLEX('Passive Radiator'!C$42*'Passive Radiator'!C$14/'Passive Radiator'!C$24,0),C183,H183),IMSUM(COMPLEX('Passive Radiator'!C$41,0),IMPRODUCT(COMPLEX('Passive Radiator'!C$42,0),C183))))</f>
        <v>1.23752380182758E-09-8.61309296168387E-09i</v>
      </c>
      <c r="M183" s="40">
        <f t="shared" si="23"/>
        <v>-81.823734823239278</v>
      </c>
      <c r="N183" s="51" t="str">
        <f>IMPRODUCT(COMPLEX(('Passive Radiator'!C$10*'Passive Radiator'!C$14)/(2*PI()),0),C183,C183,H183)</f>
        <v>0.11313229151176+0.0153533142484935i</v>
      </c>
      <c r="O183" s="40">
        <f t="shared" si="24"/>
        <v>7.7284610122444297</v>
      </c>
      <c r="P183" s="38" t="str">
        <f>IMPRODUCT(COMPLEX(('Passive Radiator'!C$10*'Passive Radiator'!C$24)/(2*PI()),0),C183,C183,J183)</f>
        <v>0.000315047302600819+0.0000454829178398381i</v>
      </c>
      <c r="Q183" s="35">
        <f t="shared" si="25"/>
        <v>8.2149488570114197</v>
      </c>
      <c r="R183" s="53" t="str">
        <f>IMPRODUCT(COMPLEX(('Passive Radiator'!C$10*'Passive Radiator'!C$24)/(2*PI()),0),C183,C183,L183)</f>
        <v>-0.000126871276334983+0.00088301663016655i</v>
      </c>
      <c r="S183" s="45">
        <f t="shared" si="26"/>
        <v>98.176265176760751</v>
      </c>
      <c r="T183" s="50">
        <f>IMABS(IMDIV(D183,IMSUB(COMPLEX(1,0),IMPRODUCT(COMPLEX('Passive Radiator'!C$18,0),IMPRODUCT(C183,H183)))))</f>
        <v>6.0539817572572092</v>
      </c>
      <c r="U183" s="33">
        <f>20*LOG10('Passive Radiator'!C$31*50000*IMABS(N183))</f>
        <v>104.95762425397777</v>
      </c>
      <c r="V183" s="34">
        <f>20*LOG10('Passive Radiator'!C$31*50000*IMABS(P183))</f>
        <v>53.863735738673242</v>
      </c>
      <c r="W183" s="34">
        <f>20*LOG10('Passive Radiator'!C$31*50000*IMABS(R183))</f>
        <v>62.814753478483361</v>
      </c>
      <c r="X183" s="40">
        <f>1000*'Passive Radiator'!C$31*IMABS(H183)</f>
        <v>6.9044876282020218E-2</v>
      </c>
      <c r="Y183" s="40">
        <f>1000*'Passive Radiator'!C$31*IMABS(J183)</f>
        <v>9.6251395387021284E-5</v>
      </c>
      <c r="Z183" s="40">
        <f>'Passive Radiator'!C$31*IMABS(IMPRODUCT(C183,J183))</f>
        <v>3.3262094431019633E-4</v>
      </c>
      <c r="AA183" s="40">
        <f>1000*'Passive Radiator'!C$31*IMABS(L183)</f>
        <v>2.697478061841408E-4</v>
      </c>
      <c r="AB183" s="53" t="str">
        <f t="shared" si="27"/>
        <v>0.113320467538026+0.0162818137964999i</v>
      </c>
      <c r="AC183" s="40">
        <f>20*LOG10('Passive Radiator'!C$31*50000*IMABS(AB183))</f>
        <v>104.98154297426095</v>
      </c>
      <c r="AD183" s="40">
        <f t="shared" si="28"/>
        <v>177450.46785245885</v>
      </c>
      <c r="AE183" s="35">
        <f t="shared" si="29"/>
        <v>8.1762651768495189</v>
      </c>
      <c r="AG183" s="77"/>
      <c r="AH183" s="2"/>
      <c r="AI183" s="2"/>
      <c r="AJ183" s="2"/>
      <c r="AK183" s="4"/>
      <c r="AL183" s="4"/>
      <c r="AM183" s="4"/>
      <c r="AN183" s="4"/>
      <c r="AO183" s="4"/>
      <c r="AP183" s="4"/>
      <c r="AQ183" s="5"/>
      <c r="AR183" s="5"/>
      <c r="AS183" s="4"/>
      <c r="AT183" s="11"/>
      <c r="AU183" s="11"/>
    </row>
    <row r="184" spans="2:47" x14ac:dyDescent="0.25">
      <c r="B184" s="37">
        <v>562</v>
      </c>
      <c r="C184" s="29" t="str">
        <f t="shared" si="20"/>
        <v>3531.15014263493i</v>
      </c>
      <c r="D184" s="30" t="str">
        <f>COMPLEX('Passive Radiator'!C$19,2*PI()*B184*'Passive Radiator'!C$20)</f>
        <v>6</v>
      </c>
      <c r="E184" s="31" t="str">
        <f>IMSUB(COMPLEX(1,0),IMDIV(COMPLEX('Passive Radiator'!C$41,0),IMSUM(COMPLEX('Passive Radiator'!C$41,0),IMPRODUCT(C184,COMPLEX('Passive Radiator'!C$42,0)))))</f>
        <v>0.999941850157418+0.00762538269057512i</v>
      </c>
      <c r="F184" s="31" t="str">
        <f>IMDIV(IMPRODUCT(C184,COMPLEX(('Passive Radiator'!C$42*'Passive Radiator'!C$14/'Passive Radiator'!C$24),0)),IMSUM(COMPLEX('Passive Radiator'!C$41,0),IMPRODUCT(C184,COMPLEX('Passive Radiator'!C$42,0))))</f>
        <v>0.49997092507871+0.00381269134528757i</v>
      </c>
      <c r="G184" s="42" t="str">
        <f>IMPRODUCT(F184,IMSUB(COMPLEX(1,0),IMDIV(IMPRODUCT(COMPLEX('Passive Radiator'!C$41,0),E184),IMSUM(COMPLEX('Passive Radiator'!C$25-(2*PI()*B184)^2*'Passive Radiator'!C$40,0),IMPRODUCT(C184,COMPLEX('Passive Radiator'!C$26,0)),IMPRODUCT(COMPLEX('Passive Radiator'!C$41,0),E184)))))</f>
        <v>0.501305694907625+0.00383396165718655i</v>
      </c>
      <c r="H184" s="44" t="str">
        <f>IMDIV(COMPLEX('Passive Radiator'!C$18,0),IMPRODUCT(D184,IMSUM(COMPLEX('Passive Radiator'!C$16-(2*PI()*B184)^2*'Passive Radiator'!C$15,0),IMPRODUCT(C184,IMSUM(COMPLEX('Passive Radiator'!C$17,0),IMDIV(COMPLEX('Passive Radiator'!C$18^2,0),D184))),IMPRODUCT(COMPLEX('Passive Radiator'!C$14*'Passive Radiator'!C$41/'Passive Radiator'!C$24,0),G184))))</f>
        <v>-2.11486188552627E-06-2.80806390322781E-07i</v>
      </c>
      <c r="I184" s="39">
        <f t="shared" si="21"/>
        <v>-172.43664111205612</v>
      </c>
      <c r="J184" s="32" t="str">
        <f>IMPRODUCT(IMDIV(IMPRODUCT(COMPLEX(-'Passive Radiator'!C$41,0),F184),IMSUM(IMPRODUCT(COMPLEX('Passive Radiator'!C$41,0),E184),COMPLEX('Passive Radiator'!C$25-(2*PI()*B184)^2*'Passive Radiator'!C$40,0),IMPRODUCT(COMPLEX('Passive Radiator'!C$26,0),C184))),H184)</f>
        <v>-2.82008228640823E-09-3.98314624778389E-10i</v>
      </c>
      <c r="K184" s="39">
        <f t="shared" si="22"/>
        <v>-171.96059692872282</v>
      </c>
      <c r="L184" s="52" t="str">
        <f>IMSUM(IMPRODUCT(COMPLEX(-('Passive Radiator'!C$14/'Passive Radiator'!C$24),0),H184),IMDIV(IMPRODUCT(COMPLEX(-'Passive Radiator'!C$41,0),J184),IMSUM(COMPLEX('Passive Radiator'!C$41,0),IMPRODUCT(COMPLEX('Passive Radiator'!C$42,0),C184))),IMDIV(IMPRODUCT(COMPLEX('Passive Radiator'!C$42*'Passive Radiator'!C$14/'Passive Radiator'!C$24,0),C184,H184),IMSUM(COMPLEX('Passive Radiator'!C$41,0),IMPRODUCT(COMPLEX('Passive Radiator'!C$42,0),C184))))</f>
        <v>1.13531882573629E-09-8.07663222844906E-09i</v>
      </c>
      <c r="M184" s="40">
        <f t="shared" si="23"/>
        <v>-81.998454310578168</v>
      </c>
      <c r="N184" s="51" t="str">
        <f>IMPRODUCT(COMPLEX(('Passive Radiator'!C$10*'Passive Radiator'!C$14)/(2*PI()),0),C184,C184,H184)</f>
        <v>0.113190248944706+0.0150291352089834i</v>
      </c>
      <c r="O184" s="40">
        <f t="shared" si="24"/>
        <v>7.5633588879438802</v>
      </c>
      <c r="P184" s="38" t="str">
        <f>IMPRODUCT(COMPLEX(('Passive Radiator'!C$10*'Passive Radiator'!C$24)/(2*PI()),0),C184,C184,J184)</f>
        <v>0.000301869184203177+0.000042636667524758i</v>
      </c>
      <c r="Q184" s="35">
        <f t="shared" si="25"/>
        <v>8.0394030712772011</v>
      </c>
      <c r="R184" s="53" t="str">
        <f>IMPRODUCT(COMPLEX(('Passive Radiator'!C$10*'Passive Radiator'!C$24)/(2*PI()),0),C184,C184,L184)</f>
        <v>-0.000121527577187126+0.000864544411934963i</v>
      </c>
      <c r="S184" s="45">
        <f t="shared" si="26"/>
        <v>98.001545689421818</v>
      </c>
      <c r="T184" s="50">
        <f>IMABS(IMDIV(D184,IMSUB(COMPLEX(1,0),IMPRODUCT(COMPLEX('Passive Radiator'!C$18,0),IMPRODUCT(C184,H184)))))</f>
        <v>6.0516839532498867</v>
      </c>
      <c r="U184" s="33">
        <f>20*LOG10('Passive Radiator'!C$31*50000*IMABS(N184))</f>
        <v>104.95871287247729</v>
      </c>
      <c r="V184" s="34">
        <f>20*LOG10('Passive Radiator'!C$31*50000*IMABS(P184))</f>
        <v>53.488795678184104</v>
      </c>
      <c r="W184" s="34">
        <f>20*LOG10('Passive Radiator'!C$31*50000*IMABS(R184))</f>
        <v>62.62735755077437</v>
      </c>
      <c r="X184" s="40">
        <f>1000*'Passive Radiator'!C$31*IMABS(H184)</f>
        <v>6.613610810876025E-2</v>
      </c>
      <c r="Y184" s="40">
        <f>1000*'Passive Radiator'!C$31*IMABS(J184)</f>
        <v>8.8290256627621209E-5</v>
      </c>
      <c r="Z184" s="40">
        <f>'Passive Radiator'!C$31*IMABS(IMPRODUCT(C184,J184))</f>
        <v>3.1176615228389919E-4</v>
      </c>
      <c r="AA184" s="40">
        <f>1000*'Passive Radiator'!C$31*IMABS(L184)</f>
        <v>2.5283714214311E-4</v>
      </c>
      <c r="AB184" s="53" t="str">
        <f t="shared" si="27"/>
        <v>0.113370590551722+0.0159363162884431i</v>
      </c>
      <c r="AC184" s="40">
        <f>20*LOG10('Passive Radiator'!C$31*50000*IMABS(AB184))</f>
        <v>104.98161956804596</v>
      </c>
      <c r="AD184" s="40">
        <f t="shared" si="28"/>
        <v>177452.03265047949</v>
      </c>
      <c r="AE184" s="35">
        <f t="shared" si="29"/>
        <v>8.0015456894087276</v>
      </c>
      <c r="AG184" s="77"/>
      <c r="AH184" s="2"/>
      <c r="AI184" s="2"/>
      <c r="AJ184" s="2"/>
      <c r="AK184" s="4"/>
      <c r="AL184" s="4"/>
      <c r="AM184" s="4"/>
      <c r="AN184" s="4"/>
      <c r="AO184" s="4"/>
      <c r="AP184" s="4"/>
      <c r="AQ184" s="5"/>
      <c r="AR184" s="5"/>
      <c r="AS184" s="4"/>
      <c r="AT184" s="11"/>
      <c r="AU184" s="11"/>
    </row>
    <row r="185" spans="2:47" x14ac:dyDescent="0.25">
      <c r="B185" s="37">
        <v>575</v>
      </c>
      <c r="C185" s="29" t="str">
        <f t="shared" si="20"/>
        <v>3612.83155162826i</v>
      </c>
      <c r="D185" s="30" t="str">
        <f>COMPLEX('Passive Radiator'!C$19,2*PI()*B185*'Passive Radiator'!C$20)</f>
        <v>6</v>
      </c>
      <c r="E185" s="31" t="str">
        <f>IMSUB(COMPLEX(1,0),IMDIV(COMPLEX('Passive Radiator'!C$41,0),IMSUM(COMPLEX('Passive Radiator'!C$41,0),IMPRODUCT(C185,COMPLEX('Passive Radiator'!C$42,0)))))</f>
        <v>0.999944449673719+0.00745300210936935i</v>
      </c>
      <c r="F185" s="31" t="str">
        <f>IMDIV(IMPRODUCT(C185,COMPLEX(('Passive Radiator'!C$42*'Passive Radiator'!C$14/'Passive Radiator'!C$24),0)),IMSUM(COMPLEX('Passive Radiator'!C$41,0),IMPRODUCT(C185,COMPLEX('Passive Radiator'!C$42,0))))</f>
        <v>0.499972224836862+0.00372650105468469i</v>
      </c>
      <c r="G185" s="42" t="str">
        <f>IMPRODUCT(F185,IMSUB(COMPLEX(1,0),IMDIV(IMPRODUCT(COMPLEX('Passive Radiator'!C$41,0),E185),IMSUM(COMPLEX('Passive Radiator'!C$25-(2*PI()*B185)^2*'Passive Radiator'!C$40,0),IMPRODUCT(C185,COMPLEX('Passive Radiator'!C$26,0)),IMPRODUCT(COMPLEX('Passive Radiator'!C$41,0),E185)))))</f>
        <v>0.501247169850268+0.00374635738245544i</v>
      </c>
      <c r="H185" s="44" t="str">
        <f>IMDIV(COMPLEX('Passive Radiator'!C$18,0),IMPRODUCT(D185,IMSUM(COMPLEX('Passive Radiator'!C$16-(2*PI()*B185)^2*'Passive Radiator'!C$15,0),IMPRODUCT(C185,IMSUM(COMPLEX('Passive Radiator'!C$17,0),IMDIV(COMPLEX('Passive Radiator'!C$18^2,0),D185))),IMPRODUCT(COMPLEX('Passive Radiator'!C$14*'Passive Radiator'!C$41/'Passive Radiator'!C$24,0),G185))))</f>
        <v>-2.02136302993587E-06-2.62252287135207E-07i</v>
      </c>
      <c r="I185" s="39">
        <f t="shared" si="21"/>
        <v>-172.60771963382734</v>
      </c>
      <c r="J185" s="32" t="str">
        <f>IMPRODUCT(IMDIV(IMPRODUCT(COMPLEX(-'Passive Radiator'!C$41,0),F185),IMSUM(IMPRODUCT(COMPLEX('Passive Radiator'!C$41,0),E185),COMPLEX('Passive Radiator'!C$25-(2*PI()*B185)^2*'Passive Radiator'!C$40,0),IMPRODUCT(COMPLEX('Passive Radiator'!C$26,0),C185))),H185)</f>
        <v>-2.57471060824538E-09-3.55324507401462E-10i</v>
      </c>
      <c r="K185" s="39">
        <f t="shared" si="22"/>
        <v>-172.14249366583178</v>
      </c>
      <c r="L185" s="52" t="str">
        <f>IMSUM(IMPRODUCT(COMPLEX(-('Passive Radiator'!C$14/'Passive Radiator'!C$24),0),H185),IMDIV(IMPRODUCT(COMPLEX(-'Passive Radiator'!C$41,0),J185),IMSUM(COMPLEX('Passive Radiator'!C$41,0),IMPRODUCT(COMPLEX('Passive Radiator'!C$42,0),C185))),IMDIV(IMPRODUCT(COMPLEX('Passive Radiator'!C$42*'Passive Radiator'!C$14/'Passive Radiator'!C$24,0),C185,H185),IMSUM(COMPLEX('Passive Radiator'!C$41,0),IMPRODUCT(COMPLEX('Passive Radiator'!C$42,0),C185))))</f>
        <v>1.03621837284776E-09-7.54449694809994E-09i</v>
      </c>
      <c r="M185" s="40">
        <f t="shared" si="23"/>
        <v>-82.17949483235671</v>
      </c>
      <c r="N185" s="51" t="str">
        <f>IMPRODUCT(COMPLEX(('Passive Radiator'!C$10*'Passive Radiator'!C$14)/(2*PI()),0),C185,C185,H185)</f>
        <v>0.113249001431503+0.0146929617299532i</v>
      </c>
      <c r="O185" s="40">
        <f t="shared" si="24"/>
        <v>7.3922803661726579</v>
      </c>
      <c r="P185" s="38" t="str">
        <f>IMPRODUCT(COMPLEX(('Passive Radiator'!C$10*'Passive Radiator'!C$24)/(2*PI()),0),C185,C185,J185)</f>
        <v>0.000288501769390863+0.0000398148625965846i</v>
      </c>
      <c r="Q185" s="35">
        <f t="shared" si="25"/>
        <v>7.8575063341682192</v>
      </c>
      <c r="R185" s="53" t="str">
        <f>IMPRODUCT(COMPLEX(('Passive Radiator'!C$10*'Passive Radiator'!C$24)/(2*PI()),0),C185,C185,L185)</f>
        <v>-0.000116110460369614+0.000845376840302109i</v>
      </c>
      <c r="S185" s="45">
        <f t="shared" si="26"/>
        <v>97.82050516764329</v>
      </c>
      <c r="T185" s="50">
        <f>IMABS(IMDIV(D185,IMSUB(COMPLEX(1,0),IMPRODUCT(COMPLEX('Passive Radiator'!C$18,0),IMPRODUCT(C185,H185)))))</f>
        <v>6.0493567698837563</v>
      </c>
      <c r="U185" s="33">
        <f>20*LOG10('Passive Radiator'!C$31*50000*IMABS(N185))</f>
        <v>104.9598159935335</v>
      </c>
      <c r="V185" s="34">
        <f>20*LOG10('Passive Radiator'!C$31*50000*IMABS(P185))</f>
        <v>53.0915395454359</v>
      </c>
      <c r="W185" s="34">
        <f>20*LOG10('Passive Radiator'!C$31*50000*IMABS(R185))</f>
        <v>62.428804575149684</v>
      </c>
      <c r="X185" s="40">
        <f>1000*'Passive Radiator'!C$31*IMABS(H185)</f>
        <v>6.3187435896894087E-2</v>
      </c>
      <c r="Y185" s="40">
        <f>1000*'Passive Radiator'!C$31*IMABS(J185)</f>
        <v>8.0572513943169869E-5</v>
      </c>
      <c r="Z185" s="40">
        <f>'Passive Radiator'!C$31*IMABS(IMPRODUCT(C185,J185))</f>
        <v>2.9109492056789203E-4</v>
      </c>
      <c r="AA185" s="40">
        <f>1000*'Passive Radiator'!C$31*IMABS(L185)</f>
        <v>2.3607509099900396E-4</v>
      </c>
      <c r="AB185" s="53" t="str">
        <f t="shared" si="27"/>
        <v>0.113421392740524+0.0155781534328519i</v>
      </c>
      <c r="AC185" s="40">
        <f>20*LOG10('Passive Radiator'!C$31*50000*IMABS(AB185))</f>
        <v>104.98169717483277</v>
      </c>
      <c r="AD185" s="40">
        <f t="shared" si="28"/>
        <v>177453.61815802849</v>
      </c>
      <c r="AE185" s="35">
        <f t="shared" si="29"/>
        <v>7.8205051676085473</v>
      </c>
      <c r="AG185" s="77"/>
      <c r="AH185" s="2"/>
      <c r="AI185" s="2"/>
      <c r="AJ185" s="2"/>
      <c r="AK185" s="4"/>
      <c r="AL185" s="4"/>
      <c r="AM185" s="4"/>
      <c r="AN185" s="4"/>
      <c r="AO185" s="4"/>
      <c r="AP185" s="4"/>
      <c r="AQ185" s="5"/>
      <c r="AR185" s="5"/>
      <c r="AS185" s="4"/>
      <c r="AT185" s="11"/>
      <c r="AU185" s="11"/>
    </row>
    <row r="186" spans="2:47" x14ac:dyDescent="0.25">
      <c r="B186" s="37">
        <v>589</v>
      </c>
      <c r="C186" s="29" t="str">
        <f t="shared" si="20"/>
        <v>3700.79614592878i</v>
      </c>
      <c r="D186" s="30" t="str">
        <f>COMPLEX('Passive Radiator'!C$19,2*PI()*B186*'Passive Radiator'!C$20)</f>
        <v>6</v>
      </c>
      <c r="E186" s="31" t="str">
        <f>IMSUB(COMPLEX(1,0),IMDIV(COMPLEX('Passive Radiator'!C$41,0),IMSUM(COMPLEX('Passive Radiator'!C$41,0),IMPRODUCT(C186,COMPLEX('Passive Radiator'!C$42,0)))))</f>
        <v>0.999947058913841+0.00727586994116305i</v>
      </c>
      <c r="F186" s="31" t="str">
        <f>IMDIV(IMPRODUCT(C186,COMPLEX(('Passive Radiator'!C$42*'Passive Radiator'!C$14/'Passive Radiator'!C$24),0)),IMSUM(COMPLEX('Passive Radiator'!C$41,0),IMPRODUCT(C186,COMPLEX('Passive Radiator'!C$42,0))))</f>
        <v>0.499973529456922+0.00363793497058154i</v>
      </c>
      <c r="G186" s="42" t="str">
        <f>IMPRODUCT(F186,IMSUB(COMPLEX(1,0),IMDIV(IMPRODUCT(COMPLEX('Passive Radiator'!C$41,0),E186),IMSUM(COMPLEX('Passive Radiator'!C$25-(2*PI()*B186)^2*'Passive Radiator'!C$40,0),IMPRODUCT(C186,COMPLEX('Passive Radiator'!C$26,0)),IMPRODUCT(COMPLEX('Passive Radiator'!C$41,0),E186)))))</f>
        <v>0.501188440552745+0.00365640535595557i</v>
      </c>
      <c r="H186" s="44" t="str">
        <f>IMDIV(COMPLEX('Passive Radiator'!C$18,0),IMPRODUCT(D186,IMSUM(COMPLEX('Passive Radiator'!C$16-(2*PI()*B186)^2*'Passive Radiator'!C$15,0),IMPRODUCT(C186,IMSUM(COMPLEX('Passive Radiator'!C$17,0),IMDIV(COMPLEX('Passive Radiator'!C$18^2,0),D186))),IMPRODUCT(COMPLEX('Passive Radiator'!C$14*'Passive Radiator'!C$41/'Passive Radiator'!C$24,0),G186))))</f>
        <v>-1.92741647201546E-06-2.44053030358549E-07i</v>
      </c>
      <c r="I186" s="39">
        <f t="shared" si="21"/>
        <v>-172.78350671139799</v>
      </c>
      <c r="J186" s="32" t="str">
        <f>IMPRODUCT(IMDIV(IMPRODUCT(COMPLEX(-'Passive Radiator'!C$41,0),F186),IMSUM(IMPRODUCT(COMPLEX('Passive Radiator'!C$41,0),E186),COMPLEX('Passive Radiator'!C$25-(2*PI()*B186)^2*'Passive Radiator'!C$40,0),IMPRODUCT(COMPLEX('Passive Radiator'!C$26,0),C186))),H186)</f>
        <v>-2.33954836974454E-09-3.15097291499706E-10i</v>
      </c>
      <c r="K186" s="39">
        <f t="shared" si="22"/>
        <v>-172.32939309325715</v>
      </c>
      <c r="L186" s="52" t="str">
        <f>IMSUM(IMPRODUCT(COMPLEX(-('Passive Radiator'!C$14/'Passive Radiator'!C$24),0),H186),IMDIV(IMPRODUCT(COMPLEX(-'Passive Radiator'!C$41,0),J186),IMSUM(COMPLEX('Passive Radiator'!C$41,0),IMPRODUCT(COMPLEX('Passive Radiator'!C$42,0),C186))),IMDIV(IMPRODUCT(COMPLEX('Passive Radiator'!C$42*'Passive Radiator'!C$14/'Passive Radiator'!C$24,0),C186,H186),IMSUM(COMPLEX('Passive Radiator'!C$41,0),IMPRODUCT(COMPLEX('Passive Radiator'!C$42,0),C186))))</f>
        <v>9.41285279712524E-10-7.02236113823348E-09i</v>
      </c>
      <c r="M186" s="40">
        <f t="shared" si="23"/>
        <v>-82.365514472358342</v>
      </c>
      <c r="N186" s="51" t="str">
        <f>IMPRODUCT(COMPLEX(('Passive Radiator'!C$10*'Passive Radiator'!C$14)/(2*PI()),0),C186,C186,H186)</f>
        <v>0.113307988395742+0.0143472665785075i</v>
      </c>
      <c r="O186" s="40">
        <f t="shared" si="24"/>
        <v>7.2164932886020541</v>
      </c>
      <c r="P186" s="38" t="str">
        <f>IMPRODUCT(COMPLEX(('Passive Radiator'!C$10*'Passive Radiator'!C$24)/(2*PI()),0),C186,C186,J186)</f>
        <v>0.000275072381479746+0.0000370475616112635i</v>
      </c>
      <c r="Q186" s="35">
        <f t="shared" si="25"/>
        <v>7.6706069067428597</v>
      </c>
      <c r="R186" s="53" t="str">
        <f>IMPRODUCT(COMPLEX(('Passive Radiator'!C$10*'Passive Radiator'!C$24)/(2*PI()),0),C186,C186,L186)</f>
        <v>-0.000110671609482742+0.000825654056520159i</v>
      </c>
      <c r="S186" s="45">
        <f t="shared" si="26"/>
        <v>97.634485527641658</v>
      </c>
      <c r="T186" s="50">
        <f>IMABS(IMDIV(D186,IMSUB(COMPLEX(1,0),IMPRODUCT(COMPLEX('Passive Radiator'!C$18,0),IMPRODUCT(C186,H186)))))</f>
        <v>6.0470224649353526</v>
      </c>
      <c r="U186" s="33">
        <f>20*LOG10('Passive Radiator'!C$31*50000*IMABS(N186))</f>
        <v>104.9609230808793</v>
      </c>
      <c r="V186" s="34">
        <f>20*LOG10('Passive Radiator'!C$31*50000*IMABS(P186))</f>
        <v>52.673646574664588</v>
      </c>
      <c r="W186" s="34">
        <f>20*LOG10('Passive Radiator'!C$31*50000*IMABS(R186))</f>
        <v>62.219933451526408</v>
      </c>
      <c r="X186" s="40">
        <f>1000*'Passive Radiator'!C$31*IMABS(H186)</f>
        <v>6.022699385518912E-2</v>
      </c>
      <c r="Y186" s="40">
        <f>1000*'Passive Radiator'!C$31*IMABS(J186)</f>
        <v>7.3180835846981676E-5</v>
      </c>
      <c r="Z186" s="40">
        <f>'Passive Radiator'!C$31*IMABS(IMPRODUCT(C186,J186))</f>
        <v>2.7082735525835638E-4</v>
      </c>
      <c r="AA186" s="40">
        <f>1000*'Passive Radiator'!C$31*IMABS(L186)</f>
        <v>2.1964013875010611E-4</v>
      </c>
      <c r="AB186" s="53" t="str">
        <f t="shared" si="27"/>
        <v>0.113472389167739+0.0152099681966389i</v>
      </c>
      <c r="AC186" s="40">
        <f>20*LOG10('Passive Radiator'!C$31*50000*IMABS(AB186))</f>
        <v>104.98177505315982</v>
      </c>
      <c r="AD186" s="40">
        <f t="shared" si="28"/>
        <v>177455.20922738829</v>
      </c>
      <c r="AE186" s="35">
        <f t="shared" si="29"/>
        <v>7.6344855276727754</v>
      </c>
      <c r="AG186" s="77"/>
      <c r="AH186" s="2"/>
      <c r="AI186" s="2"/>
      <c r="AJ186" s="2"/>
      <c r="AK186" s="4"/>
      <c r="AL186" s="4"/>
      <c r="AM186" s="4"/>
      <c r="AN186" s="4"/>
      <c r="AO186" s="4"/>
      <c r="AP186" s="4"/>
      <c r="AQ186" s="5"/>
      <c r="AR186" s="5"/>
      <c r="AS186" s="4"/>
      <c r="AT186" s="11"/>
      <c r="AU186" s="11"/>
    </row>
    <row r="187" spans="2:47" x14ac:dyDescent="0.25">
      <c r="B187" s="37">
        <v>603</v>
      </c>
      <c r="C187" s="29" t="str">
        <f t="shared" si="20"/>
        <v>3788.76074022929i</v>
      </c>
      <c r="D187" s="30" t="str">
        <f>COMPLEX('Passive Radiator'!C$19,2*PI()*B187*'Passive Radiator'!C$20)</f>
        <v>6</v>
      </c>
      <c r="E187" s="31" t="str">
        <f>IMSUB(COMPLEX(1,0),IMDIV(COMPLEX('Passive Radiator'!C$41,0),IMSUM(COMPLEX('Passive Radiator'!C$41,0),IMPRODUCT(C187,COMPLEX('Passive Radiator'!C$42,0)))))</f>
        <v>0.999949488546275+0.00710696153906378i</v>
      </c>
      <c r="F187" s="31" t="str">
        <f>IMDIV(IMPRODUCT(C187,COMPLEX(('Passive Radiator'!C$42*'Passive Radiator'!C$14/'Passive Radiator'!C$24),0)),IMSUM(COMPLEX('Passive Radiator'!C$41,0),IMPRODUCT(C187,COMPLEX('Passive Radiator'!C$42,0))))</f>
        <v>0.49997474427314+0.00355348076953191i</v>
      </c>
      <c r="G187" s="42" t="str">
        <f>IMPRODUCT(F187,IMSUB(COMPLEX(1,0),IMDIV(IMPRODUCT(COMPLEX('Passive Radiator'!C$41,0),E187),IMSUM(COMPLEX('Passive Radiator'!C$25-(2*PI()*B187)^2*'Passive Radiator'!C$40,0),IMPRODUCT(C187,COMPLEX('Passive Radiator'!C$26,0)),IMPRODUCT(COMPLEX('Passive Radiator'!C$41,0),E187)))))</f>
        <v>0.501133767120054+0.00357069132311068i</v>
      </c>
      <c r="H187" s="44" t="str">
        <f>IMDIV(COMPLEX('Passive Radiator'!C$18,0),IMPRODUCT(D187,IMSUM(COMPLEX('Passive Radiator'!C$16-(2*PI()*B187)^2*'Passive Radiator'!C$15,0),IMPRODUCT(C187,IMSUM(COMPLEX('Passive Radiator'!C$17,0),IMDIV(COMPLEX('Passive Radiator'!C$18^2,0),D187))),IMPRODUCT(COMPLEX('Passive Radiator'!C$14*'Passive Radiator'!C$41/'Passive Radiator'!C$24,0),G187))))</f>
        <v>-1.83984847668864E-06-2.27498232097341E-07i</v>
      </c>
      <c r="I187" s="39">
        <f t="shared" si="21"/>
        <v>-172.9511258858638</v>
      </c>
      <c r="J187" s="32" t="str">
        <f>IMPRODUCT(IMDIV(IMPRODUCT(COMPLEX(-'Passive Radiator'!C$41,0),F187),IMSUM(IMPRODUCT(COMPLEX('Passive Radiator'!C$41,0),E187),COMPLEX('Passive Radiator'!C$25-(2*PI()*B187)^2*'Passive Radiator'!C$40,0),IMPRODUCT(COMPLEX('Passive Radiator'!C$26,0),C187))),H187)</f>
        <v>-2.13061012814498E-09-2.80212449121179E-10i</v>
      </c>
      <c r="K187" s="39">
        <f t="shared" si="22"/>
        <v>-172.50760495476879</v>
      </c>
      <c r="L187" s="52" t="str">
        <f>IMSUM(IMPRODUCT(COMPLEX(-('Passive Radiator'!C$14/'Passive Radiator'!C$24),0),H187),IMDIV(IMPRODUCT(COMPLEX(-'Passive Radiator'!C$41,0),J187),IMSUM(COMPLEX('Passive Radiator'!C$41,0),IMPRODUCT(COMPLEX('Passive Radiator'!C$42,0),C187))),IMDIV(IMPRODUCT(COMPLEX('Passive Radiator'!C$42*'Passive Radiator'!C$14/'Passive Radiator'!C$24,0),C187,H187),IMSUM(COMPLEX('Passive Radiator'!C$41,0),IMPRODUCT(COMPLEX('Passive Radiator'!C$42,0),C187))))</f>
        <v>8.5697638276663E-10-6.54724855785132E-09i</v>
      </c>
      <c r="M187" s="40">
        <f t="shared" si="23"/>
        <v>-82.542887419241794</v>
      </c>
      <c r="N187" s="51" t="str">
        <f>IMPRODUCT(COMPLEX(('Passive Radiator'!C$10*'Passive Radiator'!C$14)/(2*PI()),0),C187,C187,H187)</f>
        <v>0.113362928225115+0.0140173857159194i</v>
      </c>
      <c r="O187" s="40">
        <f t="shared" si="24"/>
        <v>7.048874114136213</v>
      </c>
      <c r="P187" s="38" t="str">
        <f>IMPRODUCT(COMPLEX(('Passive Radiator'!C$10*'Passive Radiator'!C$24)/(2*PI()),0),C187,C187,J187)</f>
        <v>0.00026255662473609+0.0000345307824638689i</v>
      </c>
      <c r="Q187" s="35">
        <f t="shared" si="25"/>
        <v>7.4923950452311932</v>
      </c>
      <c r="R187" s="53" t="str">
        <f>IMPRODUCT(COMPLEX(('Passive Radiator'!C$10*'Passive Radiator'!C$24)/(2*PI()),0),C187,C187,L187)</f>
        <v>-0.000105605818523753+0.000806822167955405i</v>
      </c>
      <c r="S187" s="45">
        <f t="shared" si="26"/>
        <v>97.457112580758164</v>
      </c>
      <c r="T187" s="50">
        <f>IMABS(IMDIV(D187,IMSUB(COMPLEX(1,0),IMPRODUCT(COMPLEX('Passive Radiator'!C$18,0),IMPRODUCT(C187,H187)))))</f>
        <v>6.0448502675535778</v>
      </c>
      <c r="U187" s="33">
        <f>20*LOG10('Passive Radiator'!C$31*50000*IMABS(N187))</f>
        <v>104.96195381741002</v>
      </c>
      <c r="V187" s="34">
        <f>20*LOG10('Passive Radiator'!C$31*50000*IMABS(P187))</f>
        <v>52.265570551185256</v>
      </c>
      <c r="W187" s="34">
        <f>20*LOG10('Passive Radiator'!C$31*50000*IMABS(R187))</f>
        <v>62.01596560509924</v>
      </c>
      <c r="X187" s="40">
        <f>1000*'Passive Radiator'!C$31*IMABS(H187)</f>
        <v>5.7469668053090998E-2</v>
      </c>
      <c r="Y187" s="40">
        <f>1000*'Passive Radiator'!C$31*IMABS(J187)</f>
        <v>6.6617683928063681E-5</v>
      </c>
      <c r="Z187" s="40">
        <f>'Passive Radiator'!C$31*IMABS(IMPRODUCT(C187,J187))</f>
        <v>2.5239846547165154E-4</v>
      </c>
      <c r="AA187" s="40">
        <f>1000*'Passive Radiator'!C$31*IMABS(L187)</f>
        <v>2.0469596523417025E-4</v>
      </c>
      <c r="AB187" s="53" t="str">
        <f t="shared" si="27"/>
        <v>0.113519879031327+0.0148587386663387i</v>
      </c>
      <c r="AC187" s="40">
        <f>20*LOG10('Passive Radiator'!C$31*50000*IMABS(AB187))</f>
        <v>104.98184755379472</v>
      </c>
      <c r="AD187" s="40">
        <f t="shared" si="28"/>
        <v>177456.69044227444</v>
      </c>
      <c r="AE187" s="35">
        <f t="shared" si="29"/>
        <v>7.4571125807812209</v>
      </c>
      <c r="AG187" s="77"/>
      <c r="AH187" s="2"/>
      <c r="AI187" s="2"/>
      <c r="AJ187" s="2"/>
      <c r="AK187" s="4"/>
      <c r="AL187" s="4"/>
      <c r="AM187" s="4"/>
      <c r="AN187" s="4"/>
      <c r="AO187" s="4"/>
      <c r="AP187" s="4"/>
      <c r="AQ187" s="5"/>
      <c r="AR187" s="5"/>
      <c r="AS187" s="4"/>
      <c r="AT187" s="11"/>
      <c r="AU187" s="11"/>
    </row>
    <row r="188" spans="2:47" x14ac:dyDescent="0.25">
      <c r="B188" s="37">
        <v>617</v>
      </c>
      <c r="C188" s="29" t="str">
        <f t="shared" si="20"/>
        <v>3876.7253345298i</v>
      </c>
      <c r="D188" s="30" t="str">
        <f>COMPLEX('Passive Radiator'!C$19,2*PI()*B188*'Passive Radiator'!C$20)</f>
        <v>6</v>
      </c>
      <c r="E188" s="31" t="str">
        <f>IMSUB(COMPLEX(1,0),IMDIV(COMPLEX('Passive Radiator'!C$41,0),IMSUM(COMPLEX('Passive Radiator'!C$41,0),IMPRODUCT(C188,COMPLEX('Passive Radiator'!C$42,0)))))</f>
        <v>0.999951754684794+0.00694571721244359i</v>
      </c>
      <c r="F188" s="31" t="str">
        <f>IMDIV(IMPRODUCT(C188,COMPLEX(('Passive Radiator'!C$42*'Passive Radiator'!C$14/'Passive Radiator'!C$24),0)),IMSUM(COMPLEX('Passive Radiator'!C$41,0),IMPRODUCT(C188,COMPLEX('Passive Radiator'!C$42,0))))</f>
        <v>0.4999758773424+0.00347285860622181i</v>
      </c>
      <c r="G188" s="42" t="str">
        <f>IMPRODUCT(F188,IMSUB(COMPLEX(1,0),IMDIV(IMPRODUCT(COMPLEX('Passive Radiator'!C$41,0),E188),IMSUM(COMPLEX('Passive Radiator'!C$25-(2*PI()*B188)^2*'Passive Radiator'!C$40,0),IMPRODUCT(C188,COMPLEX('Passive Radiator'!C$26,0)),IMPRODUCT(COMPLEX('Passive Radiator'!C$41,0),E188)))))</f>
        <v>0.501082784237668+0.00348892140724833i</v>
      </c>
      <c r="H188" s="44" t="str">
        <f>IMDIV(COMPLEX('Passive Radiator'!C$18,0),IMPRODUCT(D188,IMSUM(COMPLEX('Passive Radiator'!C$16-(2*PI()*B188)^2*'Passive Radiator'!C$15,0),IMPRODUCT(C188,IMSUM(COMPLEX('Passive Radiator'!C$17,0),IMDIV(COMPLEX('Passive Radiator'!C$18^2,0),D188))),IMPRODUCT(COMPLEX('Passive Radiator'!C$14*'Passive Radiator'!C$41/'Passive Radiator'!C$24,0),G188))))</f>
        <v>-1.75809632176784E-06-2.1240640674647E-07i</v>
      </c>
      <c r="I188" s="39">
        <f t="shared" si="21"/>
        <v>-173.11113362267756</v>
      </c>
      <c r="J188" s="32" t="str">
        <f>IMPRODUCT(IMDIV(IMPRODUCT(COMPLEX(-'Passive Radiator'!C$41,0),F188),IMSUM(IMPRODUCT(COMPLEX('Passive Radiator'!C$41,0),E188),COMPLEX('Passive Radiator'!C$25-(2*PI()*B188)^2*'Passive Radiator'!C$40,0),IMPRODUCT(COMPLEX('Passive Radiator'!C$26,0),C188))),H188)</f>
        <v>-1.9444663703967E-09-2.49860408685149E-10i</v>
      </c>
      <c r="K188" s="39">
        <f t="shared" si="22"/>
        <v>-172.67772141273582</v>
      </c>
      <c r="L188" s="52" t="str">
        <f>IMSUM(IMPRODUCT(COMPLEX(-('Passive Radiator'!C$14/'Passive Radiator'!C$24),0),H188),IMDIV(IMPRODUCT(COMPLEX(-'Passive Radiator'!C$41,0),J188),IMSUM(COMPLEX('Passive Radiator'!C$41,0),IMPRODUCT(COMPLEX('Passive Radiator'!C$42,0),C188))),IMDIV(IMPRODUCT(COMPLEX('Passive Radiator'!C$42*'Passive Radiator'!C$14/'Passive Radiator'!C$24,0),C188,H188),IMSUM(COMPLEX('Passive Radiator'!C$41,0),IMPRODUCT(COMPLEX('Passive Radiator'!C$42,0),C188))))</f>
        <v>7.81896644421323E-10-6.1139897935397E-09i</v>
      </c>
      <c r="M188" s="40">
        <f t="shared" si="23"/>
        <v>-82.712203051395051</v>
      </c>
      <c r="N188" s="51" t="str">
        <f>IMPRODUCT(COMPLEX(('Passive Radiator'!C$10*'Passive Radiator'!C$14)/(2*PI()),0),C188,C188,H188)</f>
        <v>0.11341418257866+0.0137022634638117i</v>
      </c>
      <c r="O188" s="40">
        <f t="shared" si="24"/>
        <v>6.8888663773224286</v>
      </c>
      <c r="P188" s="38" t="str">
        <f>IMPRODUCT(COMPLEX(('Passive Radiator'!C$10*'Passive Radiator'!C$24)/(2*PI()),0),C188,C188,J188)</f>
        <v>0.000250873699261805+0.0000322368162186942i</v>
      </c>
      <c r="Q188" s="35">
        <f t="shared" si="25"/>
        <v>7.322278587264182</v>
      </c>
      <c r="R188" s="53" t="str">
        <f>IMPRODUCT(COMPLEX(('Passive Radiator'!C$10*'Passive Radiator'!C$24)/(2*PI()),0),C188,C188,L188)</f>
        <v>-0.000100879761467076+0.000788822712547762i</v>
      </c>
      <c r="S188" s="45">
        <f t="shared" si="26"/>
        <v>97.287796948604949</v>
      </c>
      <c r="T188" s="50">
        <f>IMABS(IMDIV(D188,IMSUB(COMPLEX(1,0),IMPRODUCT(COMPLEX('Passive Radiator'!C$18,0),IMPRODUCT(C188,H188)))))</f>
        <v>6.0428254784590694</v>
      </c>
      <c r="U188" s="33">
        <f>20*LOG10('Passive Radiator'!C$31*50000*IMABS(N188))</f>
        <v>104.96291506868688</v>
      </c>
      <c r="V188" s="34">
        <f>20*LOG10('Passive Radiator'!C$31*50000*IMABS(P188))</f>
        <v>51.866860817859234</v>
      </c>
      <c r="W188" s="34">
        <f>20*LOG10('Passive Radiator'!C$31*50000*IMABS(R188))</f>
        <v>61.816676174464227</v>
      </c>
      <c r="X188" s="40">
        <f>1000*'Passive Radiator'!C$31*IMABS(H188)</f>
        <v>5.4897307867227643E-2</v>
      </c>
      <c r="Y188" s="40">
        <f>1000*'Passive Radiator'!C$31*IMABS(J188)</f>
        <v>6.07740724449512E-5</v>
      </c>
      <c r="Z188" s="40">
        <f>'Passive Radiator'!C$31*IMABS(IMPRODUCT(C188,J188))</f>
        <v>2.3560438632989165E-4</v>
      </c>
      <c r="AA188" s="40">
        <f>1000*'Passive Radiator'!C$31*IMABS(L188)</f>
        <v>1.9107730490380175E-4</v>
      </c>
      <c r="AB188" s="53" t="str">
        <f t="shared" si="27"/>
        <v>0.113564176516455+0.0145233229925782i</v>
      </c>
      <c r="AC188" s="40">
        <f>20*LOG10('Passive Radiator'!C$31*50000*IMABS(AB188))</f>
        <v>104.98191516102095</v>
      </c>
      <c r="AD188" s="40">
        <f t="shared" si="28"/>
        <v>177458.07169414446</v>
      </c>
      <c r="AE188" s="35">
        <f t="shared" si="29"/>
        <v>7.2877969486225336</v>
      </c>
      <c r="AG188" s="77"/>
      <c r="AH188" s="2"/>
      <c r="AI188" s="2"/>
      <c r="AJ188" s="2"/>
      <c r="AK188" s="4"/>
      <c r="AL188" s="4"/>
      <c r="AM188" s="4"/>
      <c r="AN188" s="4"/>
      <c r="AO188" s="4"/>
      <c r="AP188" s="4"/>
      <c r="AQ188" s="5"/>
      <c r="AR188" s="5"/>
      <c r="AS188" s="4"/>
      <c r="AT188" s="11"/>
      <c r="AU188" s="11"/>
    </row>
    <row r="189" spans="2:47" x14ac:dyDescent="0.25">
      <c r="B189" s="37">
        <v>631</v>
      </c>
      <c r="C189" s="29" t="str">
        <f t="shared" si="20"/>
        <v>3964.68992883032i</v>
      </c>
      <c r="D189" s="30" t="str">
        <f>COMPLEX('Passive Radiator'!C$19,2*PI()*B189*'Passive Radiator'!C$20)</f>
        <v>6</v>
      </c>
      <c r="E189" s="31" t="str">
        <f>IMSUB(COMPLEX(1,0),IMDIV(COMPLEX('Passive Radiator'!C$41,0),IMSUM(COMPLEX('Passive Radiator'!C$41,0),IMPRODUCT(C189,COMPLEX('Passive Radiator'!C$42,0)))))</f>
        <v>0.99995387167582+0.00679162693010518i</v>
      </c>
      <c r="F189" s="31" t="str">
        <f>IMDIV(IMPRODUCT(C189,COMPLEX(('Passive Radiator'!C$42*'Passive Radiator'!C$14/'Passive Radiator'!C$24),0)),IMSUM(COMPLEX('Passive Radiator'!C$41,0),IMPRODUCT(C189,COMPLEX('Passive Radiator'!C$42,0))))</f>
        <v>0.49997693583791+0.00339581346505259i</v>
      </c>
      <c r="G189" s="42" t="str">
        <f>IMPRODUCT(F189,IMSUB(COMPLEX(1,0),IMDIV(IMPRODUCT(COMPLEX('Passive Radiator'!C$41,0),E189),IMSUM(COMPLEX('Passive Radiator'!C$25-(2*PI()*B189)^2*'Passive Radiator'!C$40,0),IMPRODUCT(C189,COMPLEX('Passive Radiator'!C$26,0)),IMPRODUCT(COMPLEX('Passive Radiator'!C$41,0),E189)))))</f>
        <v>0.501035166841959+0.0034108283948324i</v>
      </c>
      <c r="H189" s="44" t="str">
        <f>IMDIV(COMPLEX('Passive Radiator'!C$18,0),IMPRODUCT(D189,IMSUM(COMPLEX('Passive Radiator'!C$16-(2*PI()*B189)^2*'Passive Radiator'!C$15,0),IMPRODUCT(C189,IMSUM(COMPLEX('Passive Radiator'!C$17,0),IMDIV(COMPLEX('Passive Radiator'!C$18^2,0),D189))),IMPRODUCT(COMPLEX('Passive Radiator'!C$14*'Passive Radiator'!C$41/'Passive Radiator'!C$24,0),G189))))</f>
        <v>-1.68165779361442E-06-1.98619565819191E-07i</v>
      </c>
      <c r="I189" s="39">
        <f t="shared" si="21"/>
        <v>-173.26403695225548</v>
      </c>
      <c r="J189" s="32" t="str">
        <f>IMPRODUCT(IMDIV(IMPRODUCT(COMPLEX(-'Passive Radiator'!C$41,0),F189),IMSUM(IMPRODUCT(COMPLEX('Passive Radiator'!C$41,0),E189),COMPLEX('Passive Radiator'!C$25-(2*PI()*B189)^2*'Passive Radiator'!C$40,0),IMPRODUCT(COMPLEX('Passive Radiator'!C$26,0),C189))),H189)</f>
        <v>-1.77819921943746E-09-2.23368794167713E-10i</v>
      </c>
      <c r="K189" s="39">
        <f t="shared" si="22"/>
        <v>-172.84028199167906</v>
      </c>
      <c r="L189" s="52" t="str">
        <f>IMSUM(IMPRODUCT(COMPLEX(-('Passive Radiator'!C$14/'Passive Radiator'!C$24),0),H189),IMDIV(IMPRODUCT(COMPLEX(-'Passive Radiator'!C$41,0),J189),IMSUM(COMPLEX('Passive Radiator'!C$41,0),IMPRODUCT(COMPLEX('Passive Radiator'!C$42,0),C189))),IMDIV(IMPRODUCT(COMPLEX('Passive Radiator'!C$42*'Passive Radiator'!C$14/'Passive Radiator'!C$24,0),C189,H189),IMSUM(COMPLEX('Passive Radiator'!C$41,0),IMPRODUCT(COMPLEX('Passive Radiator'!C$42,0),C189))))</f>
        <v>7.14860086829836E-10-5.71808174738417E-09i</v>
      </c>
      <c r="M189" s="40">
        <f t="shared" si="23"/>
        <v>-82.873998356554054</v>
      </c>
      <c r="N189" s="51" t="str">
        <f>IMPRODUCT(COMPLEX(('Passive Radiator'!C$10*'Passive Radiator'!C$14)/(2*PI()),0),C189,C189,H189)</f>
        <v>0.113462073631608+0.0134009356048703i</v>
      </c>
      <c r="O189" s="40">
        <f t="shared" si="24"/>
        <v>6.7359630477445327</v>
      </c>
      <c r="P189" s="38" t="str">
        <f>IMPRODUCT(COMPLEX(('Passive Radiator'!C$10*'Passive Radiator'!C$24)/(2*PI()),0),C189,C189,J189)</f>
        <v>0.000239951518713969+0.0000301415503999639i</v>
      </c>
      <c r="Q189" s="35">
        <f t="shared" si="25"/>
        <v>7.1597180083209393</v>
      </c>
      <c r="R189" s="53" t="str">
        <f>IMPRODUCT(COMPLEX(('Passive Radiator'!C$10*'Passive Radiator'!C$24)/(2*PI()),0),C189,C189,L189)</f>
        <v>-0.0000964637491838982+0.000771602182937361i</v>
      </c>
      <c r="S189" s="45">
        <f t="shared" si="26"/>
        <v>97.126001643445946</v>
      </c>
      <c r="T189" s="50">
        <f>IMABS(IMDIV(D189,IMSUB(COMPLEX(1,0),IMPRODUCT(COMPLEX('Passive Radiator'!C$18,0),IMPRODUCT(C189,H189)))))</f>
        <v>6.0409350305413732</v>
      </c>
      <c r="U189" s="33">
        <f>20*LOG10('Passive Radiator'!C$31*50000*IMABS(N189))</f>
        <v>104.96381294526967</v>
      </c>
      <c r="V189" s="34">
        <f>20*LOG10('Passive Radiator'!C$31*50000*IMABS(P189))</f>
        <v>51.477097053845149</v>
      </c>
      <c r="W189" s="34">
        <f>20*LOG10('Passive Radiator'!C$31*50000*IMABS(R189))</f>
        <v>61.621855415003267</v>
      </c>
      <c r="X189" s="40">
        <f>1000*'Passive Radiator'!C$31*IMABS(H189)</f>
        <v>5.2493744224879409E-2</v>
      </c>
      <c r="Y189" s="40">
        <f>1000*'Passive Radiator'!C$31*IMABS(J189)</f>
        <v>5.5557380472890454E-5</v>
      </c>
      <c r="Z189" s="40">
        <f>'Passive Radiator'!C$31*IMABS(IMPRODUCT(C189,J189))</f>
        <v>2.2026778683306293E-4</v>
      </c>
      <c r="AA189" s="40">
        <f>1000*'Passive Radiator'!C$31*IMABS(L189)</f>
        <v>1.7864039841195906E-4</v>
      </c>
      <c r="AB189" s="53" t="str">
        <f t="shared" si="27"/>
        <v>0.113605561401138+0.0142026793382076i</v>
      </c>
      <c r="AC189" s="40">
        <f>20*LOG10('Passive Radiator'!C$31*50000*IMABS(AB189))</f>
        <v>104.98197830577767</v>
      </c>
      <c r="AD189" s="40">
        <f t="shared" si="28"/>
        <v>177459.36178508116</v>
      </c>
      <c r="AE189" s="35">
        <f t="shared" si="29"/>
        <v>7.1260016434620459</v>
      </c>
      <c r="AG189" s="77"/>
      <c r="AH189" s="2"/>
      <c r="AI189" s="2"/>
      <c r="AJ189" s="2"/>
      <c r="AK189" s="4"/>
      <c r="AL189" s="4"/>
      <c r="AM189" s="4"/>
      <c r="AN189" s="4"/>
      <c r="AO189" s="4"/>
      <c r="AP189" s="4"/>
      <c r="AQ189" s="5"/>
      <c r="AR189" s="5"/>
      <c r="AS189" s="4"/>
      <c r="AT189" s="11"/>
      <c r="AU189" s="11"/>
    </row>
    <row r="190" spans="2:47" x14ac:dyDescent="0.25">
      <c r="B190" s="37">
        <v>646</v>
      </c>
      <c r="C190" s="29" t="str">
        <f t="shared" si="20"/>
        <v>4058.93770843801i</v>
      </c>
      <c r="D190" s="30" t="str">
        <f>COMPLEX('Passive Radiator'!C$19,2*PI()*B190*'Passive Radiator'!C$20)</f>
        <v>6</v>
      </c>
      <c r="E190" s="31" t="str">
        <f>IMSUB(COMPLEX(1,0),IMDIV(COMPLEX('Passive Radiator'!C$41,0),IMSUM(COMPLEX('Passive Radiator'!C$41,0),IMPRODUCT(C190,COMPLEX('Passive Radiator'!C$42,0)))))</f>
        <v>0.999955988894335+0.00663394066051084i</v>
      </c>
      <c r="F190" s="31" t="str">
        <f>IMDIV(IMPRODUCT(C190,COMPLEX(('Passive Radiator'!C$42*'Passive Radiator'!C$14/'Passive Radiator'!C$24),0)),IMSUM(COMPLEX('Passive Radiator'!C$41,0),IMPRODUCT(C190,COMPLEX('Passive Radiator'!C$42,0))))</f>
        <v>0.499977994447165+0.0033169703302554i</v>
      </c>
      <c r="G190" s="42" t="str">
        <f>IMPRODUCT(F190,IMSUB(COMPLEX(1,0),IMDIV(IMPRODUCT(COMPLEX('Passive Radiator'!C$41,0),E190),IMSUM(COMPLEX('Passive Radiator'!C$25-(2*PI()*B190)^2*'Passive Radiator'!C$40,0),IMPRODUCT(C190,COMPLEX('Passive Radiator'!C$26,0)),IMPRODUCT(COMPLEX('Passive Radiator'!C$41,0),E190)))))</f>
        <v>0.500987553999818+0.00333096132011015i</v>
      </c>
      <c r="H190" s="44" t="str">
        <f>IMDIV(COMPLEX('Passive Radiator'!C$18,0),IMPRODUCT(D190,IMSUM(COMPLEX('Passive Radiator'!C$16-(2*PI()*B190)^2*'Passive Radiator'!C$15,0),IMPRODUCT(C190,IMSUM(COMPLEX('Passive Radiator'!C$17,0),IMDIV(COMPLEX('Passive Radiator'!C$18^2,0),D190))),IMPRODUCT(COMPLEX('Passive Radiator'!C$14*'Passive Radiator'!C$41/'Passive Radiator'!C$24,0),G190))))</f>
        <v>-1.60514635073684E-06-1.85139699108871E-07i</v>
      </c>
      <c r="I190" s="39">
        <f t="shared" si="21"/>
        <v>-173.42050339950325</v>
      </c>
      <c r="J190" s="32" t="str">
        <f>IMPRODUCT(IMDIV(IMPRODUCT(COMPLEX(-'Passive Radiator'!C$41,0),F190),IMSUM(IMPRODUCT(COMPLEX('Passive Radiator'!C$41,0),E190),COMPLEX('Passive Radiator'!C$25-(2*PI()*B190)^2*'Passive Radiator'!C$40,0),IMPRODUCT(COMPLEX('Passive Radiator'!C$26,0),C190))),H190)</f>
        <v>-1.61928953444457E-09-1.98633609520594E-10i</v>
      </c>
      <c r="K190" s="39">
        <f t="shared" si="22"/>
        <v>-173.00662812186096</v>
      </c>
      <c r="L190" s="52" t="str">
        <f>IMSUM(IMPRODUCT(COMPLEX(-('Passive Radiator'!C$14/'Passive Radiator'!C$24),0),H190),IMDIV(IMPRODUCT(COMPLEX(-'Passive Radiator'!C$41,0),J190),IMSUM(COMPLEX('Passive Radiator'!C$41,0),IMPRODUCT(COMPLEX('Passive Radiator'!C$42,0),C190))),IMDIV(IMPRODUCT(COMPLEX('Passive Radiator'!C$42*'Passive Radiator'!C$14/'Passive Radiator'!C$24,0),C190,H190),IMSUM(COMPLEX('Passive Radiator'!C$41,0),IMPRODUCT(COMPLEX('Passive Radiator'!C$42,0),C190))))</f>
        <v>6.50814012022505E-10-5.33088224828052E-09i</v>
      </c>
      <c r="M190" s="40">
        <f t="shared" si="23"/>
        <v>-83.039561374800499</v>
      </c>
      <c r="N190" s="51" t="str">
        <f>IMPRODUCT(COMPLEX(('Passive Radiator'!C$10*'Passive Radiator'!C$14)/(2*PI()),0),C190,C190,H190)</f>
        <v>0.113509979531346+0.0130923908879963i</v>
      </c>
      <c r="O190" s="40">
        <f t="shared" si="24"/>
        <v>6.5794966004967579</v>
      </c>
      <c r="P190" s="38" t="str">
        <f>IMPRODUCT(COMPLEX(('Passive Radiator'!C$10*'Passive Radiator'!C$24)/(2*PI()),0),C190,C190,J190)</f>
        <v>0.000229020265754273+0.0000280932600825712i</v>
      </c>
      <c r="Q190" s="35">
        <f t="shared" si="25"/>
        <v>6.993371878139051</v>
      </c>
      <c r="R190" s="53" t="str">
        <f>IMPRODUCT(COMPLEX(('Passive Radiator'!C$10*'Passive Radiator'!C$24)/(2*PI()),0),C190,C190,L190)</f>
        <v>-0.000092046292413743+0.000753960328425585i</v>
      </c>
      <c r="S190" s="45">
        <f t="shared" si="26"/>
        <v>96.960438625199501</v>
      </c>
      <c r="T190" s="50">
        <f>IMABS(IMDIV(D190,IMSUB(COMPLEX(1,0),IMPRODUCT(COMPLEX('Passive Radiator'!C$18,0),IMPRODUCT(C190,H190)))))</f>
        <v>6.0390454203897006</v>
      </c>
      <c r="U190" s="33">
        <f>20*LOG10('Passive Radiator'!C$31*50000*IMABS(N190))</f>
        <v>104.96471081277589</v>
      </c>
      <c r="V190" s="34">
        <f>20*LOG10('Passive Radiator'!C$31*50000*IMABS(P190))</f>
        <v>51.068974736884016</v>
      </c>
      <c r="W190" s="34">
        <f>20*LOG10('Passive Radiator'!C$31*50000*IMABS(R190))</f>
        <v>61.417855379095172</v>
      </c>
      <c r="X190" s="40">
        <f>1000*'Passive Radiator'!C$31*IMABS(H190)</f>
        <v>5.0089434278763723E-2</v>
      </c>
      <c r="Y190" s="40">
        <f>1000*'Passive Radiator'!C$31*IMABS(J190)</f>
        <v>5.0574235583074987E-5</v>
      </c>
      <c r="Z190" s="40">
        <f>'Passive Radiator'!C$31*IMABS(IMPRODUCT(C190,J190))</f>
        <v>2.0527767188357031E-4</v>
      </c>
      <c r="AA190" s="40">
        <f>1000*'Passive Radiator'!C$31*IMABS(L190)</f>
        <v>1.664843287242658E-4</v>
      </c>
      <c r="AB190" s="53" t="str">
        <f t="shared" si="27"/>
        <v>0.113646953504687+0.0138744444765045i</v>
      </c>
      <c r="AC190" s="40">
        <f>20*LOG10('Passive Radiator'!C$31*50000*IMABS(AB190))</f>
        <v>104.98204144488909</v>
      </c>
      <c r="AD190" s="40">
        <f t="shared" si="28"/>
        <v>177460.65177005739</v>
      </c>
      <c r="AE190" s="35">
        <f t="shared" si="29"/>
        <v>6.9604386252023982</v>
      </c>
      <c r="AG190" s="77"/>
      <c r="AH190" s="2"/>
      <c r="AI190" s="2"/>
      <c r="AJ190" s="2"/>
      <c r="AK190" s="4"/>
      <c r="AL190" s="4"/>
      <c r="AM190" s="4"/>
      <c r="AN190" s="4"/>
      <c r="AO190" s="4"/>
      <c r="AP190" s="4"/>
      <c r="AQ190" s="5"/>
      <c r="AR190" s="5"/>
      <c r="AS190" s="4"/>
      <c r="AT190" s="11"/>
      <c r="AU190" s="11"/>
    </row>
    <row r="191" spans="2:47" x14ac:dyDescent="0.25">
      <c r="B191" s="37">
        <v>661</v>
      </c>
      <c r="C191" s="29" t="str">
        <f t="shared" si="20"/>
        <v>4153.18548804571i</v>
      </c>
      <c r="D191" s="30" t="str">
        <f>COMPLEX('Passive Radiator'!C$19,2*PI()*B191*'Passive Radiator'!C$20)</f>
        <v>6</v>
      </c>
      <c r="E191" s="31" t="str">
        <f>IMSUB(COMPLEX(1,0),IMDIV(COMPLEX('Passive Radiator'!C$41,0),IMSUM(COMPLEX('Passive Radiator'!C$41,0),IMPRODUCT(C191,COMPLEX('Passive Radiator'!C$42,0)))))</f>
        <v>0.999957963625365+0.00648341018127531i</v>
      </c>
      <c r="F191" s="31" t="str">
        <f>IMDIV(IMPRODUCT(C191,COMPLEX(('Passive Radiator'!C$42*'Passive Radiator'!C$14/'Passive Radiator'!C$24),0)),IMSUM(COMPLEX('Passive Radiator'!C$41,0),IMPRODUCT(C191,COMPLEX('Passive Radiator'!C$42,0))))</f>
        <v>0.499978981812682+0.00324170509063765i</v>
      </c>
      <c r="G191" s="42" t="str">
        <f>IMPRODUCT(F191,IMSUB(COMPLEX(1,0),IMDIV(IMPRODUCT(COMPLEX('Passive Radiator'!C$41,0),E191),IMSUM(COMPLEX('Passive Radiator'!C$25-(2*PI()*B191)^2*'Passive Radiator'!C$40,0),IMPRODUCT(C191,COMPLEX('Passive Radiator'!C$26,0)),IMPRODUCT(COMPLEX('Passive Radiator'!C$41,0),E191)))))</f>
        <v>0.500943154186378+0.00325476321010033i</v>
      </c>
      <c r="H191" s="44" t="str">
        <f>IMDIV(COMPLEX('Passive Radiator'!C$18,0),IMPRODUCT(D191,IMSUM(COMPLEX('Passive Radiator'!C$16-(2*PI()*B191)^2*'Passive Radiator'!C$15,0),IMPRODUCT(C191,IMSUM(COMPLEX('Passive Radiator'!C$17,0),IMDIV(COMPLEX('Passive Radiator'!C$18^2,0),D191))),IMPRODUCT(COMPLEX('Passive Radiator'!C$14*'Passive Radiator'!C$41/'Passive Radiator'!C$24,0),G191))))</f>
        <v>-1.53372574429561E-06-1.72851784326516E-07i</v>
      </c>
      <c r="I191" s="39">
        <f t="shared" si="21"/>
        <v>-173.56986464320195</v>
      </c>
      <c r="J191" s="32" t="str">
        <f>IMPRODUCT(IMDIV(IMPRODUCT(COMPLEX(-'Passive Radiator'!C$41,0),F191),IMSUM(IMPRODUCT(COMPLEX('Passive Radiator'!C$41,0),E191),COMPLEX('Passive Radiator'!C$25-(2*PI()*B191)^2*'Passive Radiator'!C$40,0),IMPRODUCT(COMPLEX('Passive Radiator'!C$26,0),C191))),H191)</f>
        <v>-1.47772928819026E-09-1.7711320926832E-10i</v>
      </c>
      <c r="K191" s="39">
        <f t="shared" si="22"/>
        <v>-173.16541800181665</v>
      </c>
      <c r="L191" s="52" t="str">
        <f>IMSUM(IMPRODUCT(COMPLEX(-('Passive Radiator'!C$14/'Passive Radiator'!C$24),0),H191),IMDIV(IMPRODUCT(COMPLEX(-'Passive Radiator'!C$41,0),J191),IMSUM(COMPLEX('Passive Radiator'!C$41,0),IMPRODUCT(COMPLEX('Passive Radiator'!C$42,0),C191))),IMDIV(IMPRODUCT(COMPLEX('Passive Radiator'!C$42*'Passive Radiator'!C$14/'Passive Radiator'!C$24,0),C191,H191),IMSUM(COMPLEX('Passive Radiator'!C$41,0),IMPRODUCT(COMPLEX('Passive Radiator'!C$42,0),C191))))</f>
        <v>5.93781060129213E-10-4.9778268016591E-09i</v>
      </c>
      <c r="M191" s="40">
        <f t="shared" si="23"/>
        <v>-83.197603699744036</v>
      </c>
      <c r="N191" s="51" t="str">
        <f>IMPRODUCT(COMPLEX(('Passive Radiator'!C$10*'Passive Radiator'!C$14)/(2*PI()),0),C191,C191,H191)</f>
        <v>0.113554670137541+0.0127976774367163i</v>
      </c>
      <c r="O191" s="40">
        <f t="shared" si="24"/>
        <v>6.4301353567980124</v>
      </c>
      <c r="P191" s="38" t="str">
        <f>IMPRODUCT(COMPLEX(('Passive Radiator'!C$10*'Passive Radiator'!C$24)/(2*PI()),0),C191,C191,J191)</f>
        <v>0.0002188175591329+0.0000262263734311927i</v>
      </c>
      <c r="Q191" s="35">
        <f t="shared" si="25"/>
        <v>6.8345819981833564</v>
      </c>
      <c r="R191" s="53" t="str">
        <f>IMPRODUCT(COMPLEX(('Passive Radiator'!C$10*'Passive Radiator'!C$24)/(2*PI()),0),C191,C191,L191)</f>
        <v>-0.0000879252534785598+0.000737101118066989i</v>
      </c>
      <c r="S191" s="45">
        <f t="shared" si="26"/>
        <v>96.802396300255964</v>
      </c>
      <c r="T191" s="50">
        <f>IMABS(IMDIV(D191,IMSUB(COMPLEX(1,0),IMPRODUCT(COMPLEX('Passive Radiator'!C$18,0),IMPRODUCT(C191,H191)))))</f>
        <v>6.0372839173495301</v>
      </c>
      <c r="U191" s="33">
        <f>20*LOG10('Passive Radiator'!C$31*50000*IMABS(N191))</f>
        <v>104.96554815921473</v>
      </c>
      <c r="V191" s="34">
        <f>20*LOG10('Passive Radiator'!C$31*50000*IMABS(P191))</f>
        <v>50.670220828286496</v>
      </c>
      <c r="W191" s="34">
        <f>20*LOG10('Passive Radiator'!C$31*50000*IMABS(R191))</f>
        <v>61.218535427956937</v>
      </c>
      <c r="X191" s="40">
        <f>1000*'Passive Radiator'!C$31*IMABS(H191)</f>
        <v>4.7846493022327609E-2</v>
      </c>
      <c r="Y191" s="40">
        <f>1000*'Passive Radiator'!C$31*IMABS(J191)</f>
        <v>4.6137467133424054E-5</v>
      </c>
      <c r="Z191" s="40">
        <f>'Passive Radiator'!C$31*IMABS(IMPRODUCT(C191,J191))</f>
        <v>1.9161745895372284E-4</v>
      </c>
      <c r="AA191" s="40">
        <f>1000*'Passive Radiator'!C$31*IMABS(L191)</f>
        <v>1.5540660708512742E-4</v>
      </c>
      <c r="AB191" s="53" t="str">
        <f t="shared" si="27"/>
        <v>0.113685562443195+0.0135610049282145i</v>
      </c>
      <c r="AC191" s="40">
        <f>20*LOG10('Passive Radiator'!C$31*50000*IMABS(AB191))</f>
        <v>104.9821003235617</v>
      </c>
      <c r="AD191" s="40">
        <f t="shared" si="28"/>
        <v>177461.85471914674</v>
      </c>
      <c r="AE191" s="35">
        <f t="shared" si="29"/>
        <v>6.8023963002750483</v>
      </c>
      <c r="AG191" s="77"/>
      <c r="AH191" s="2"/>
      <c r="AI191" s="2"/>
      <c r="AJ191" s="2"/>
      <c r="AK191" s="4"/>
      <c r="AL191" s="4"/>
      <c r="AM191" s="4"/>
      <c r="AN191" s="4"/>
      <c r="AO191" s="4"/>
      <c r="AP191" s="4"/>
      <c r="AQ191" s="5"/>
      <c r="AR191" s="5"/>
      <c r="AS191" s="4"/>
      <c r="AT191" s="11"/>
      <c r="AU191" s="11"/>
    </row>
    <row r="192" spans="2:47" x14ac:dyDescent="0.25">
      <c r="B192" s="37">
        <v>676</v>
      </c>
      <c r="C192" s="29" t="str">
        <f t="shared" si="20"/>
        <v>4247.4332676534i</v>
      </c>
      <c r="D192" s="30" t="str">
        <f>COMPLEX('Passive Radiator'!C$19,2*PI()*B192*'Passive Radiator'!C$20)</f>
        <v>6</v>
      </c>
      <c r="E192" s="31" t="str">
        <f>IMSUB(COMPLEX(1,0),IMDIV(COMPLEX('Passive Radiator'!C$41,0),IMSUM(COMPLEX('Passive Radiator'!C$41,0),IMPRODUCT(C192,COMPLEX('Passive Radiator'!C$42,0)))))</f>
        <v>0.99995980837347+0.00633955922468387i</v>
      </c>
      <c r="F192" s="31" t="str">
        <f>IMDIV(IMPRODUCT(C192,COMPLEX(('Passive Radiator'!C$42*'Passive Radiator'!C$14/'Passive Radiator'!C$24),0)),IMSUM(COMPLEX('Passive Radiator'!C$41,0),IMPRODUCT(C192,COMPLEX('Passive Radiator'!C$42,0))))</f>
        <v>0.499979904186735+0.00316977961234194i</v>
      </c>
      <c r="G192" s="42" t="str">
        <f>IMPRODUCT(F192,IMSUB(COMPLEX(1,0),IMDIV(IMPRODUCT(COMPLEX('Passive Radiator'!C$41,0),E192),IMSUM(COMPLEX('Passive Radiator'!C$25-(2*PI()*B192)^2*'Passive Radiator'!C$40,0),IMPRODUCT(C192,COMPLEX('Passive Radiator'!C$26,0)),IMPRODUCT(COMPLEX('Passive Radiator'!C$41,0),E192)))))</f>
        <v>0.500901684502763+0.00318198602276861i</v>
      </c>
      <c r="H192" s="44" t="str">
        <f>IMDIV(COMPLEX('Passive Radiator'!C$18,0),IMPRODUCT(D192,IMSUM(COMPLEX('Passive Radiator'!C$16-(2*PI()*B192)^2*'Passive Radiator'!C$15,0),IMPRODUCT(C192,IMSUM(COMPLEX('Passive Radiator'!C$17,0),IMDIV(COMPLEX('Passive Radiator'!C$18^2,0),D192))),IMPRODUCT(COMPLEX('Passive Radiator'!C$14*'Passive Radiator'!C$41/'Passive Radiator'!C$24,0),G192))))</f>
        <v>-1.46695538215328E-06-1.61627013223685E-07i</v>
      </c>
      <c r="I192" s="39">
        <f t="shared" si="21"/>
        <v>-173.71259399293444</v>
      </c>
      <c r="J192" s="32" t="str">
        <f>IMPRODUCT(IMDIV(IMPRODUCT(COMPLEX(-'Passive Radiator'!C$41,0),F192),IMSUM(IMPRODUCT(COMPLEX('Passive Radiator'!C$41,0),E192),COMPLEX('Passive Radiator'!C$25-(2*PI()*B192)^2*'Passive Radiator'!C$40,0),IMPRODUCT(COMPLEX('Passive Radiator'!C$26,0),C192))),H192)</f>
        <v>-1.35129576711086E-09-1.58330602819153E-10i</v>
      </c>
      <c r="K192" s="39">
        <f t="shared" si="22"/>
        <v>-173.31715519455972</v>
      </c>
      <c r="L192" s="52" t="str">
        <f>IMSUM(IMPRODUCT(COMPLEX(-('Passive Radiator'!C$14/'Passive Radiator'!C$24),0),H192),IMDIV(IMPRODUCT(COMPLEX(-'Passive Radiator'!C$41,0),J192),IMSUM(COMPLEX('Passive Radiator'!C$41,0),IMPRODUCT(COMPLEX('Passive Radiator'!C$42,0),C192))),IMDIV(IMPRODUCT(COMPLEX('Passive Radiator'!C$42*'Passive Radiator'!C$14/'Passive Radiator'!C$24,0),C192,H192),IMSUM(COMPLEX('Passive Radiator'!C$41,0),IMPRODUCT(COMPLEX('Passive Radiator'!C$42,0),C192))))</f>
        <v>5.42859729755384E-10-4.65523749226991E-09i</v>
      </c>
      <c r="M192" s="40">
        <f t="shared" si="23"/>
        <v>-83.348626526129038</v>
      </c>
      <c r="N192" s="51" t="str">
        <f>IMPRODUCT(COMPLEX(('Passive Radiator'!C$10*'Passive Radiator'!C$14)/(2*PI()),0),C192,C192,H192)</f>
        <v>0.113596426693579+0.0125158892920221i</v>
      </c>
      <c r="O192" s="40">
        <f t="shared" si="24"/>
        <v>6.2874060070655293</v>
      </c>
      <c r="P192" s="38" t="str">
        <f>IMPRODUCT(COMPLEX(('Passive Radiator'!C$10*'Passive Radiator'!C$24)/(2*PI()),0),C192,C192,J192)</f>
        <v>0.000209280217268275+0.0000245212512054667i</v>
      </c>
      <c r="Q192" s="35">
        <f t="shared" si="25"/>
        <v>6.682844805440264</v>
      </c>
      <c r="R192" s="53" t="str">
        <f>IMPRODUCT(COMPLEX(('Passive Radiator'!C$10*'Passive Radiator'!C$24)/(2*PI()),0),C192,C192,L192)</f>
        <v>-0.0000840747118096191+0.000720973999571286i</v>
      </c>
      <c r="S192" s="45">
        <f t="shared" si="26"/>
        <v>96.651373473870962</v>
      </c>
      <c r="T192" s="50">
        <f>IMABS(IMDIV(D192,IMSUB(COMPLEX(1,0),IMPRODUCT(COMPLEX('Passive Radiator'!C$18,0),IMPRODUCT(C192,H192)))))</f>
        <v>6.0356391788080055</v>
      </c>
      <c r="U192" s="33">
        <f>20*LOG10('Passive Radiator'!C$31*50000*IMABS(N192))</f>
        <v>104.96633030595403</v>
      </c>
      <c r="V192" s="34">
        <f>20*LOG10('Passive Radiator'!C$31*50000*IMABS(P192))</f>
        <v>50.280414864889707</v>
      </c>
      <c r="W192" s="34">
        <f>20*LOG10('Passive Radiator'!C$31*50000*IMABS(R192))</f>
        <v>61.023685692143431</v>
      </c>
      <c r="X192" s="40">
        <f>1000*'Passive Radiator'!C$31*IMABS(H192)</f>
        <v>4.5750805573579072E-2</v>
      </c>
      <c r="Y192" s="40">
        <f>1000*'Passive Radiator'!C$31*IMABS(J192)</f>
        <v>4.2176737019721814E-5</v>
      </c>
      <c r="Z192" s="40">
        <f>'Passive Radiator'!C$31*IMABS(IMPRODUCT(C192,J192))</f>
        <v>1.7914287593863521E-4</v>
      </c>
      <c r="AA192" s="40">
        <f>1000*'Passive Radiator'!C$31*IMABS(L192)</f>
        <v>1.4529026607655495E-4</v>
      </c>
      <c r="AB192" s="53" t="str">
        <f t="shared" si="27"/>
        <v>0.113721632199038+0.0132613845427989i</v>
      </c>
      <c r="AC192" s="40">
        <f>20*LOG10('Passive Radiator'!C$31*50000*IMABS(AB192))</f>
        <v>104.98215531686783</v>
      </c>
      <c r="AD192" s="40">
        <f t="shared" si="28"/>
        <v>177462.97829374936</v>
      </c>
      <c r="AE192" s="35">
        <f t="shared" si="29"/>
        <v>6.6513734738853936</v>
      </c>
      <c r="AG192" s="77"/>
      <c r="AH192" s="2"/>
      <c r="AI192" s="2"/>
      <c r="AJ192" s="2"/>
      <c r="AK192" s="4"/>
      <c r="AL192" s="4"/>
      <c r="AM192" s="4"/>
      <c r="AN192" s="4"/>
      <c r="AO192" s="4"/>
      <c r="AP192" s="4"/>
      <c r="AQ192" s="5"/>
      <c r="AR192" s="5"/>
      <c r="AS192" s="4"/>
      <c r="AT192" s="11"/>
      <c r="AU192" s="11"/>
    </row>
    <row r="193" spans="2:47" x14ac:dyDescent="0.25">
      <c r="B193" s="37">
        <v>692</v>
      </c>
      <c r="C193" s="29" t="str">
        <f t="shared" si="20"/>
        <v>4347.96423256827i</v>
      </c>
      <c r="D193" s="30" t="str">
        <f>COMPLEX('Passive Radiator'!C$19,2*PI()*B193*'Passive Radiator'!C$20)</f>
        <v>6</v>
      </c>
      <c r="E193" s="31" t="str">
        <f>IMSUB(COMPLEX(1,0),IMDIV(COMPLEX('Passive Radiator'!C$41,0),IMSUM(COMPLEX('Passive Radiator'!C$41,0),IMPRODUCT(C193,COMPLEX('Passive Radiator'!C$42,0)))))</f>
        <v>0.999961645388949+0.00619299119770199i</v>
      </c>
      <c r="F193" s="31" t="str">
        <f>IMDIV(IMPRODUCT(C193,COMPLEX(('Passive Radiator'!C$42*'Passive Radiator'!C$14/'Passive Radiator'!C$24),0)),IMSUM(COMPLEX('Passive Radiator'!C$41,0),IMPRODUCT(C193,COMPLEX('Passive Radiator'!C$42,0))))</f>
        <v>0.499980822694477+0.00309649559885101i</v>
      </c>
      <c r="G193" s="42" t="str">
        <f>IMPRODUCT(F193,IMSUB(COMPLEX(1,0),IMDIV(IMPRODUCT(COMPLEX('Passive Radiator'!C$41,0),E193),IMSUM(COMPLEX('Passive Radiator'!C$25-(2*PI()*B193)^2*'Passive Radiator'!C$40,0),IMPRODUCT(C193,COMPLEX('Passive Radiator'!C$26,0)),IMPRODUCT(COMPLEX('Passive Radiator'!C$41,0),E193)))))</f>
        <v>0.500860395937354+0.00310787326164648i</v>
      </c>
      <c r="H193" s="44" t="str">
        <f>IMDIV(COMPLEX('Passive Radiator'!C$18,0),IMPRODUCT(D193,IMSUM(COMPLEX('Passive Radiator'!C$16-(2*PI()*B193)^2*'Passive Radiator'!C$15,0),IMPRODUCT(C193,IMSUM(COMPLEX('Passive Radiator'!C$17,0),IMDIV(COMPLEX('Passive Radiator'!C$18^2,0),D193))),IMPRODUCT(COMPLEX('Passive Radiator'!C$14*'Passive Radiator'!C$41/'Passive Radiator'!C$24,0),G193))))</f>
        <v>-1.40041604670674E-06-1.50699293719562E-07i</v>
      </c>
      <c r="I193" s="39">
        <f t="shared" si="21"/>
        <v>-173.85801504846722</v>
      </c>
      <c r="J193" s="32" t="str">
        <f>IMPRODUCT(IMDIV(IMPRODUCT(COMPLEX(-'Passive Radiator'!C$41,0),F193),IMSUM(IMPRODUCT(COMPLEX('Passive Radiator'!C$41,0),E193),COMPLEX('Passive Radiator'!C$25-(2*PI()*B193)^2*'Passive Radiator'!C$40,0),IMPRODUCT(COMPLEX('Passive Radiator'!C$26,0),C193))),H193)</f>
        <v>-1.230973476474E-09-1.40866523004895E-10i</v>
      </c>
      <c r="K193" s="39">
        <f t="shared" si="22"/>
        <v>-173.47175186308613</v>
      </c>
      <c r="L193" s="52" t="str">
        <f>IMSUM(IMPRODUCT(COMPLEX(-('Passive Radiator'!C$14/'Passive Radiator'!C$24),0),H193),IMDIV(IMPRODUCT(COMPLEX(-'Passive Radiator'!C$41,0),J193),IMSUM(COMPLEX('Passive Radiator'!C$41,0),IMPRODUCT(COMPLEX('Passive Radiator'!C$42,0),C193))),IMDIV(IMPRODUCT(COMPLEX('Passive Radiator'!C$42*'Passive Radiator'!C$14/'Passive Radiator'!C$24,0),C193,H193),IMSUM(COMPLEX('Passive Radiator'!C$41,0),IMPRODUCT(COMPLEX('Passive Radiator'!C$42,0),C193))))</f>
        <v>4.94415504788968E-10-4.34111012381331E-09i</v>
      </c>
      <c r="M193" s="40">
        <f t="shared" si="23"/>
        <v>-83.502495352213458</v>
      </c>
      <c r="N193" s="51" t="str">
        <f>IMPRODUCT(COMPLEX(('Passive Radiator'!C$10*'Passive Radiator'!C$14)/(2*PI()),0),C193,C193,H193)</f>
        <v>0.113638015537264+0.0122286292858685i</v>
      </c>
      <c r="O193" s="40">
        <f t="shared" si="24"/>
        <v>6.1419849515327538</v>
      </c>
      <c r="P193" s="38" t="str">
        <f>IMPRODUCT(COMPLEX(('Passive Radiator'!C$10*'Passive Radiator'!C$24)/(2*PI()),0),C193,C193,J193)</f>
        <v>0.000199776892551996+0.0000228614805829381i</v>
      </c>
      <c r="Q193" s="35">
        <f t="shared" si="25"/>
        <v>6.5282481369138541</v>
      </c>
      <c r="R193" s="53" t="str">
        <f>IMPRODUCT(COMPLEX(('Passive Radiator'!C$10*'Passive Radiator'!C$24)/(2*PI()),0),C193,C193,L193)</f>
        <v>-0.0000802395787269043+0.000704526545320533i</v>
      </c>
      <c r="S193" s="45">
        <f t="shared" si="26"/>
        <v>96.497504647786542</v>
      </c>
      <c r="T193" s="50">
        <f>IMABS(IMDIV(D193,IMSUB(COMPLEX(1,0),IMPRODUCT(COMPLEX('Passive Radiator'!C$18,0),IMPRODUCT(C193,H193)))))</f>
        <v>6.0340021181172778</v>
      </c>
      <c r="U193" s="33">
        <f>20*LOG10('Passive Radiator'!C$31*50000*IMABS(N193))</f>
        <v>104.96710909454225</v>
      </c>
      <c r="V193" s="34">
        <f>20*LOG10('Passive Radiator'!C$31*50000*IMABS(P193))</f>
        <v>49.874042395564288</v>
      </c>
      <c r="W193" s="34">
        <f>20*LOG10('Passive Radiator'!C$31*50000*IMABS(R193))</f>
        <v>60.820552475225639</v>
      </c>
      <c r="X193" s="40">
        <f>1000*'Passive Radiator'!C$31*IMABS(H193)</f>
        <v>4.3663534455449869E-2</v>
      </c>
      <c r="Y193" s="40">
        <f>1000*'Passive Radiator'!C$31*IMABS(J193)</f>
        <v>3.8409226145284693E-5</v>
      </c>
      <c r="Z193" s="40">
        <f>'Passive Radiator'!C$31*IMABS(IMPRODUCT(C193,J193))</f>
        <v>1.6700194148032386E-4</v>
      </c>
      <c r="AA193" s="40">
        <f>1000*'Passive Radiator'!C$31*IMABS(L193)</f>
        <v>1.3544440235871907E-4</v>
      </c>
      <c r="AB193" s="53" t="str">
        <f t="shared" si="27"/>
        <v>0.113757552851089+0.012956017311772i</v>
      </c>
      <c r="AC193" s="40">
        <f>20*LOG10('Passive Radiator'!C$31*50000*IMABS(AB193))</f>
        <v>104.98221007025271</v>
      </c>
      <c r="AD193" s="40">
        <f t="shared" si="28"/>
        <v>177464.09697356011</v>
      </c>
      <c r="AE193" s="35">
        <f t="shared" si="29"/>
        <v>6.4975046477871237</v>
      </c>
      <c r="AG193" s="77"/>
      <c r="AH193" s="2"/>
      <c r="AI193" s="2"/>
      <c r="AJ193" s="2"/>
      <c r="AK193" s="4"/>
      <c r="AL193" s="4"/>
      <c r="AM193" s="4"/>
      <c r="AN193" s="4"/>
      <c r="AO193" s="4"/>
      <c r="AP193" s="4"/>
      <c r="AQ193" s="5"/>
      <c r="AR193" s="5"/>
      <c r="AS193" s="4"/>
      <c r="AT193" s="11"/>
      <c r="AU193" s="11"/>
    </row>
    <row r="194" spans="2:47" x14ac:dyDescent="0.25">
      <c r="B194" s="37">
        <v>708</v>
      </c>
      <c r="C194" s="29" t="str">
        <f t="shared" si="20"/>
        <v>4448.49519748315i</v>
      </c>
      <c r="D194" s="30" t="str">
        <f>COMPLEX('Passive Radiator'!C$19,2*PI()*B194*'Passive Radiator'!C$20)</f>
        <v>6</v>
      </c>
      <c r="E194" s="31" t="str">
        <f>IMSUB(COMPLEX(1,0),IMDIV(COMPLEX('Passive Radiator'!C$41,0),IMSUM(COMPLEX('Passive Radiator'!C$41,0),IMPRODUCT(C194,COMPLEX('Passive Radiator'!C$42,0)))))</f>
        <v>0.999963359279849+0.00605304696900633i</v>
      </c>
      <c r="F194" s="31" t="str">
        <f>IMDIV(IMPRODUCT(C194,COMPLEX(('Passive Radiator'!C$42*'Passive Radiator'!C$14/'Passive Radiator'!C$24),0)),IMSUM(COMPLEX('Passive Radiator'!C$41,0),IMPRODUCT(C194,COMPLEX('Passive Radiator'!C$42,0))))</f>
        <v>0.499981679639924+0.00302652348450317i</v>
      </c>
      <c r="G194" s="42" t="str">
        <f>IMPRODUCT(F194,IMSUB(COMPLEX(1,0),IMDIV(IMPRODUCT(COMPLEX('Passive Radiator'!C$41,0),E194),IMSUM(COMPLEX('Passive Radiator'!C$25-(2*PI()*B194)^2*'Passive Radiator'!C$40,0),IMPRODUCT(C194,COMPLEX('Passive Radiator'!C$26,0)),IMPRODUCT(COMPLEX('Passive Radiator'!C$41,0),E194)))))</f>
        <v>0.500821881264788+0.00303714578689403i</v>
      </c>
      <c r="H194" s="44" t="str">
        <f>IMDIV(COMPLEX('Passive Radiator'!C$18,0),IMPRODUCT(D194,IMSUM(COMPLEX('Passive Radiator'!C$16-(2*PI()*B194)^2*'Passive Radiator'!C$15,0),IMPRODUCT(C194,IMSUM(COMPLEX('Passive Radiator'!C$17,0),IMDIV(COMPLEX('Passive Radiator'!C$18^2,0),D194))),IMPRODUCT(COMPLEX('Passive Radiator'!C$14*'Passive Radiator'!C$41/'Passive Radiator'!C$24,0),G194))))</f>
        <v>-1.33829248891236E-06-1.40734355244919E-07i</v>
      </c>
      <c r="I194" s="39">
        <f t="shared" si="21"/>
        <v>-173.99686029214101</v>
      </c>
      <c r="J194" s="32" t="str">
        <f>IMPRODUCT(IMDIV(IMPRODUCT(COMPLEX(-'Passive Radiator'!C$41,0),F194),IMSUM(IMPRODUCT(COMPLEX('Passive Radiator'!C$41,0),E194),COMPLEX('Passive Radiator'!C$25-(2*PI()*B194)^2*'Passive Radiator'!C$40,0),IMPRODUCT(COMPLEX('Passive Radiator'!C$26,0),C194))),H194)</f>
        <v>-1.12374242277225E-09-1.2566352019153E-10i</v>
      </c>
      <c r="K194" s="39">
        <f t="shared" si="22"/>
        <v>-173.61935586724769</v>
      </c>
      <c r="L194" s="52" t="str">
        <f>IMSUM(IMPRODUCT(COMPLEX(-('Passive Radiator'!C$14/'Passive Radiator'!C$24),0),H194),IMDIV(IMPRODUCT(COMPLEX(-'Passive Radiator'!C$41,0),J194),IMSUM(COMPLEX('Passive Radiator'!C$41,0),IMPRODUCT(COMPLEX('Passive Radiator'!C$42,0),C194))),IMDIV(IMPRODUCT(COMPLEX('Passive Radiator'!C$42*'Passive Radiator'!C$14/'Passive Radiator'!C$24,0),C194,H194),IMSUM(COMPLEX('Passive Radiator'!C$41,0),IMPRODUCT(COMPLEX('Passive Radiator'!C$42,0),C194))))</f>
        <v>4.51255653430578E-10-4.05459280402863E-09i</v>
      </c>
      <c r="M194" s="40">
        <f t="shared" si="23"/>
        <v>-83.649404422672816</v>
      </c>
      <c r="N194" s="51" t="str">
        <f>IMPRODUCT(COMPLEX(('Passive Radiator'!C$10*'Passive Radiator'!C$14)/(2*PI()),0),C194,C194,H194)</f>
        <v>0.113676823505311+0.0119542137424026i</v>
      </c>
      <c r="O194" s="40">
        <f t="shared" si="24"/>
        <v>6.0031397078589528</v>
      </c>
      <c r="P194" s="38" t="str">
        <f>IMPRODUCT(COMPLEX(('Passive Radiator'!C$10*'Passive Radiator'!C$24)/(2*PI()),0),C194,C194,J194)</f>
        <v>0.000190905157306426+0.0000213481431364502i</v>
      </c>
      <c r="Q194" s="35">
        <f t="shared" si="25"/>
        <v>6.3806441327523213</v>
      </c>
      <c r="R194" s="53" t="str">
        <f>IMPRODUCT(COMPLEX(('Passive Radiator'!C$10*'Passive Radiator'!C$24)/(2*PI()),0),C194,C194,L194)</f>
        <v>-0.0000766608341536627+0.000688807916637196i</v>
      </c>
      <c r="S194" s="45">
        <f t="shared" si="26"/>
        <v>96.350595577327184</v>
      </c>
      <c r="T194" s="50">
        <f>IMABS(IMDIV(D194,IMSUB(COMPLEX(1,0),IMPRODUCT(COMPLEX('Passive Radiator'!C$18,0),IMPRODUCT(C194,H194)))))</f>
        <v>6.0324754848203579</v>
      </c>
      <c r="U194" s="33">
        <f>20*LOG10('Passive Radiator'!C$31*50000*IMABS(N194))</f>
        <v>104.96783561376407</v>
      </c>
      <c r="V194" s="34">
        <f>20*LOG10('Passive Radiator'!C$31*50000*IMABS(P194))</f>
        <v>49.476959096834506</v>
      </c>
      <c r="W194" s="34">
        <f>20*LOG10('Passive Radiator'!C$31*50000*IMABS(R194))</f>
        <v>60.622060285675055</v>
      </c>
      <c r="X194" s="40">
        <f>1000*'Passive Radiator'!C$31*IMABS(H194)</f>
        <v>4.171582984653488E-2</v>
      </c>
      <c r="Y194" s="40">
        <f>1000*'Passive Radiator'!C$31*IMABS(J194)</f>
        <v>3.5053151174697826E-5</v>
      </c>
      <c r="Z194" s="40">
        <f>'Passive Radiator'!C$31*IMABS(IMPRODUCT(C194,J194))</f>
        <v>1.5593377465729399E-4</v>
      </c>
      <c r="AA194" s="40">
        <f>1000*'Passive Radiator'!C$31*IMABS(L194)</f>
        <v>1.2646842944725645E-4</v>
      </c>
      <c r="AB194" s="53" t="str">
        <f t="shared" si="27"/>
        <v>0.113791067828464+0.0126643698021762i</v>
      </c>
      <c r="AC194" s="40">
        <f>20*LOG10('Passive Radiator'!C$31*50000*IMABS(AB194))</f>
        <v>104.9822611453622</v>
      </c>
      <c r="AD194" s="40">
        <f t="shared" si="28"/>
        <v>177465.14050798336</v>
      </c>
      <c r="AE194" s="35">
        <f t="shared" si="29"/>
        <v>6.3505955773228173</v>
      </c>
      <c r="AG194" s="77"/>
      <c r="AH194" s="2"/>
      <c r="AI194" s="2"/>
      <c r="AJ194" s="2"/>
      <c r="AK194" s="4"/>
      <c r="AL194" s="4"/>
      <c r="AM194" s="4"/>
      <c r="AN194" s="4"/>
      <c r="AO194" s="4"/>
      <c r="AP194" s="4"/>
      <c r="AQ194" s="5"/>
      <c r="AR194" s="5"/>
      <c r="AS194" s="4"/>
      <c r="AT194" s="11"/>
      <c r="AU194" s="11"/>
    </row>
    <row r="195" spans="2:47" x14ac:dyDescent="0.25">
      <c r="B195" s="37">
        <v>724</v>
      </c>
      <c r="C195" s="29" t="str">
        <f t="shared" si="20"/>
        <v>4549.02616239802i</v>
      </c>
      <c r="D195" s="30" t="str">
        <f>COMPLEX('Passive Radiator'!C$19,2*PI()*B195*'Passive Radiator'!C$20)</f>
        <v>6</v>
      </c>
      <c r="E195" s="31" t="str">
        <f>IMSUB(COMPLEX(1,0),IMDIV(COMPLEX('Passive Radiator'!C$41,0),IMSUM(COMPLEX('Passive Radiator'!C$41,0),IMPRODUCT(C195,COMPLEX('Passive Radiator'!C$42,0)))))</f>
        <v>0.999964960808275+0.00591928745545546i</v>
      </c>
      <c r="F195" s="31" t="str">
        <f>IMDIV(IMPRODUCT(C195,COMPLEX(('Passive Radiator'!C$42*'Passive Radiator'!C$14/'Passive Radiator'!C$24),0)),IMSUM(COMPLEX('Passive Radiator'!C$41,0),IMPRODUCT(C195,COMPLEX('Passive Radiator'!C$42,0))))</f>
        <v>0.499982480404137+0.00295964372772773i</v>
      </c>
      <c r="G195" s="42" t="str">
        <f>IMPRODUCT(F195,IMSUB(COMPLEX(1,0),IMDIV(IMPRODUCT(COMPLEX('Passive Radiator'!C$41,0),E195),IMSUM(COMPLEX('Passive Radiator'!C$25-(2*PI()*B195)^2*'Passive Radiator'!C$40,0),IMPRODUCT(C195,COMPLEX('Passive Radiator'!C$26,0)),IMPRODUCT(COMPLEX('Passive Radiator'!C$41,0),E195)))))</f>
        <v>0.500785897329498+0.00296957610712614i</v>
      </c>
      <c r="H195" s="44" t="str">
        <f>IMDIV(COMPLEX('Passive Radiator'!C$18,0),IMPRODUCT(D195,IMSUM(COMPLEX('Passive Radiator'!C$16-(2*PI()*B195)^2*'Passive Radiator'!C$15,0),IMPRODUCT(C195,IMSUM(COMPLEX('Passive Radiator'!C$17,0),IMDIV(COMPLEX('Passive Radiator'!C$18^2,0),D195))),IMPRODUCT(COMPLEX('Passive Radiator'!C$14*'Passive Radiator'!C$41/'Passive Radiator'!C$24,0),G195))))</f>
        <v>-1.28020337091928E-06-1.3162851502565E-07i</v>
      </c>
      <c r="I195" s="39">
        <f t="shared" si="21"/>
        <v>-174.12956595477036</v>
      </c>
      <c r="J195" s="32" t="str">
        <f>IMPRODUCT(IMDIV(IMPRODUCT(COMPLEX(-'Passive Radiator'!C$41,0),F195),IMSUM(IMPRODUCT(COMPLEX('Passive Radiator'!C$41,0),E195),COMPLEX('Passive Radiator'!C$25-(2*PI()*B195)^2*'Passive Radiator'!C$40,0),IMPRODUCT(COMPLEX('Passive Radiator'!C$26,0),C195))),H195)</f>
        <v>-1.02793094272201E-09-1.12387361647127E-10i</v>
      </c>
      <c r="K195" s="39">
        <f t="shared" si="22"/>
        <v>-173.76043125756624</v>
      </c>
      <c r="L195" s="52" t="str">
        <f>IMSUM(IMPRODUCT(COMPLEX(-('Passive Radiator'!C$14/'Passive Radiator'!C$24),0),H195),IMDIV(IMPRODUCT(COMPLEX(-'Passive Radiator'!C$41,0),J195),IMSUM(COMPLEX('Passive Radiator'!C$41,0),IMPRODUCT(COMPLEX('Passive Radiator'!C$42,0),C195))),IMDIV(IMPRODUCT(COMPLEX('Passive Radiator'!C$42*'Passive Radiator'!C$14/'Passive Radiator'!C$24,0),C195,H195),IMSUM(COMPLEX('Passive Radiator'!C$41,0),IMPRODUCT(COMPLEX('Passive Radiator'!C$42,0),C195))))</f>
        <v>4.12703425532359E-10-3.79272047934202E-09i</v>
      </c>
      <c r="M195" s="40">
        <f t="shared" si="23"/>
        <v>-83.789815605266142</v>
      </c>
      <c r="N195" s="51" t="str">
        <f>IMPRODUCT(COMPLEX(('Passive Radiator'!C$10*'Passive Radiator'!C$14)/(2*PI()),0),C195,C195,H195)</f>
        <v>0.113713092973288+0.0116918029643208i</v>
      </c>
      <c r="O195" s="40">
        <f t="shared" si="24"/>
        <v>5.8704340452296284</v>
      </c>
      <c r="P195" s="38" t="str">
        <f>IMPRODUCT(COMPLEX(('Passive Radiator'!C$10*'Passive Radiator'!C$24)/(2*PI()),0),C195,C195,J195)</f>
        <v>0.000182610371937909+0.0000199654442322322i</v>
      </c>
      <c r="Q195" s="35">
        <f t="shared" si="25"/>
        <v>6.2395687424337725</v>
      </c>
      <c r="R195" s="53" t="str">
        <f>IMPRODUCT(COMPLEX(('Passive Radiator'!C$10*'Passive Radiator'!C$24)/(2*PI()),0),C195,C195,L195)</f>
        <v>-0.0000733161372075697+0.000673771037142982i</v>
      </c>
      <c r="S195" s="45">
        <f t="shared" si="26"/>
        <v>96.210184394733872</v>
      </c>
      <c r="T195" s="50">
        <f>IMABS(IMDIV(D195,IMSUB(COMPLEX(1,0),IMPRODUCT(COMPLEX('Passive Radiator'!C$18,0),IMPRODUCT(C195,H195)))))</f>
        <v>6.0310495517958227</v>
      </c>
      <c r="U195" s="33">
        <f>20*LOG10('Passive Radiator'!C$31*50000*IMABS(N195))</f>
        <v>104.96851443996863</v>
      </c>
      <c r="V195" s="34">
        <f>20*LOG10('Passive Radiator'!C$31*50000*IMABS(P195))</f>
        <v>49.088749768321804</v>
      </c>
      <c r="W195" s="34">
        <f>20*LOG10('Passive Radiator'!C$31*50000*IMABS(R195))</f>
        <v>60.428001834761382</v>
      </c>
      <c r="X195" s="40">
        <f>1000*'Passive Radiator'!C$31*IMABS(H195)</f>
        <v>3.9895527495479845E-2</v>
      </c>
      <c r="Y195" s="40">
        <f>1000*'Passive Radiator'!C$31*IMABS(J195)</f>
        <v>3.2055752952050458E-5</v>
      </c>
      <c r="Z195" s="40">
        <f>'Passive Radiator'!C$31*IMABS(IMPRODUCT(C195,J195))</f>
        <v>1.4582245883424495E-4</v>
      </c>
      <c r="AA195" s="40">
        <f>1000*'Passive Radiator'!C$31*IMABS(L195)</f>
        <v>1.1826836303316162E-4</v>
      </c>
      <c r="AB195" s="53" t="str">
        <f t="shared" si="27"/>
        <v>0.113822387208018+0.012385539445696i</v>
      </c>
      <c r="AC195" s="40">
        <f>20*LOG10('Passive Radiator'!C$31*50000*IMABS(AB195))</f>
        <v>104.98230886459677</v>
      </c>
      <c r="AD195" s="40">
        <f t="shared" si="28"/>
        <v>177466.11548283129</v>
      </c>
      <c r="AE195" s="35">
        <f t="shared" si="29"/>
        <v>6.2101843947824023</v>
      </c>
      <c r="AG195" s="77"/>
      <c r="AH195" s="2"/>
      <c r="AI195" s="2"/>
      <c r="AJ195" s="2"/>
      <c r="AK195" s="4"/>
      <c r="AL195" s="4"/>
      <c r="AM195" s="4"/>
      <c r="AN195" s="4"/>
      <c r="AO195" s="4"/>
      <c r="AP195" s="4"/>
      <c r="AQ195" s="5"/>
      <c r="AR195" s="5"/>
      <c r="AS195" s="4"/>
      <c r="AT195" s="11"/>
      <c r="AU195" s="11"/>
    </row>
    <row r="196" spans="2:47" x14ac:dyDescent="0.25">
      <c r="B196" s="37">
        <v>741</v>
      </c>
      <c r="C196" s="29" t="str">
        <f t="shared" si="20"/>
        <v>4655.84031262007i</v>
      </c>
      <c r="D196" s="30" t="str">
        <f>COMPLEX('Passive Radiator'!C$19,2*PI()*B196*'Passive Radiator'!C$20)</f>
        <v>6</v>
      </c>
      <c r="E196" s="31" t="str">
        <f>IMSUB(COMPLEX(1,0),IMDIV(COMPLEX('Passive Radiator'!C$41,0),IMSUM(COMPLEX('Passive Radiator'!C$41,0),IMPRODUCT(C196,COMPLEX('Passive Radiator'!C$42,0)))))</f>
        <v>0.999966550048987+0.00578349653006933i</v>
      </c>
      <c r="F196" s="31" t="str">
        <f>IMDIV(IMPRODUCT(C196,COMPLEX(('Passive Radiator'!C$42*'Passive Radiator'!C$14/'Passive Radiator'!C$24),0)),IMSUM(COMPLEX('Passive Radiator'!C$41,0),IMPRODUCT(C196,COMPLEX('Passive Radiator'!C$42,0))))</f>
        <v>0.499983275024496+0.00289174826503468i</v>
      </c>
      <c r="G196" s="42" t="str">
        <f>IMPRODUCT(F196,IMSUB(COMPLEX(1,0),IMDIV(IMPRODUCT(COMPLEX('Passive Radiator'!C$41,0),E196),IMSUM(COMPLEX('Passive Radiator'!C$25-(2*PI()*B196)^2*'Passive Radiator'!C$40,0),IMPRODUCT(C196,COMPLEX('Passive Radiator'!C$26,0)),IMPRODUCT(COMPLEX('Passive Radiator'!C$41,0),E196)))))</f>
        <v>0.500750194942245+0.00290101155639739i</v>
      </c>
      <c r="H196" s="44" t="str">
        <f>IMDIV(COMPLEX('Passive Radiator'!C$18,0),IMPRODUCT(D196,IMSUM(COMPLEX('Passive Radiator'!C$16-(2*PI()*B196)^2*'Passive Radiator'!C$15,0),IMPRODUCT(C196,IMSUM(COMPLEX('Passive Radiator'!C$17,0),IMDIV(COMPLEX('Passive Radiator'!C$18^2,0),D196))),IMPRODUCT(COMPLEX('Passive Radiator'!C$14*'Passive Radiator'!C$41/'Passive Radiator'!C$24,0),G196))))</f>
        <v>-1.22252328588845E-06-1.22793767943982E-07i</v>
      </c>
      <c r="I196" s="39">
        <f t="shared" si="21"/>
        <v>-174.26428366762804</v>
      </c>
      <c r="J196" s="32" t="str">
        <f>IMPRODUCT(IMDIV(IMPRODUCT(COMPLEX(-'Passive Radiator'!C$41,0),F196),IMSUM(IMPRODUCT(COMPLEX('Passive Radiator'!C$41,0),E196),COMPLEX('Passive Radiator'!C$25-(2*PI()*B196)^2*'Passive Radiator'!C$40,0),IMPRODUCT(COMPLEX('Passive Radiator'!C$26,0),C196))),H196)</f>
        <v>-9.37050148684315E-10-1.0008149724443E-10i</v>
      </c>
      <c r="K196" s="39">
        <f t="shared" si="22"/>
        <v>-173.90364390748201</v>
      </c>
      <c r="L196" s="52" t="str">
        <f>IMSUM(IMPRODUCT(COMPLEX(-('Passive Radiator'!C$14/'Passive Radiator'!C$24),0),H196),IMDIV(IMPRODUCT(COMPLEX(-'Passive Radiator'!C$41,0),J196),IMSUM(COMPLEX('Passive Radiator'!C$41,0),IMPRODUCT(COMPLEX('Passive Radiator'!C$42,0),C196))),IMDIV(IMPRODUCT(COMPLEX('Passive Radiator'!C$42*'Passive Radiator'!C$14/'Passive Radiator'!C$24,0),C196,H196),IMSUM(COMPLEX('Passive Radiator'!C$41,0),IMPRODUCT(COMPLEX('Passive Radiator'!C$42,0),C196))))</f>
        <v>3.76145502694572E-10-3.53859194673333E-09i</v>
      </c>
      <c r="M196" s="40">
        <f t="shared" si="23"/>
        <v>-83.932353973611782</v>
      </c>
      <c r="N196" s="51" t="str">
        <f>IMPRODUCT(COMPLEX(('Passive Radiator'!C$10*'Passive Radiator'!C$14)/(2*PI()),0),C196,C196,H196)</f>
        <v>0.113749089651109+0.0114252869288348i</v>
      </c>
      <c r="O196" s="40">
        <f t="shared" si="24"/>
        <v>5.7357163323719726</v>
      </c>
      <c r="P196" s="38" t="str">
        <f>IMPRODUCT(COMPLEX(('Passive Radiator'!C$10*'Passive Radiator'!C$24)/(2*PI()),0),C196,C196,J196)</f>
        <v>0.00017437475850256+0.0000186240693062965i</v>
      </c>
      <c r="Q196" s="35">
        <f t="shared" si="25"/>
        <v>6.0963560925180147</v>
      </c>
      <c r="R196" s="53" t="str">
        <f>IMPRODUCT(COMPLEX(('Passive Radiator'!C$10*'Passive Radiator'!C$24)/(2*PI()),0),C196,C196,L196)</f>
        <v>-0.0000699965538517693+0.000658493162844164i</v>
      </c>
      <c r="S196" s="45">
        <f t="shared" si="26"/>
        <v>96.067646026388218</v>
      </c>
      <c r="T196" s="50">
        <f>IMABS(IMDIV(D196,IMSUB(COMPLEX(1,0),IMPRODUCT(COMPLEX('Passive Radiator'!C$18,0),IMPRODUCT(C196,H196)))))</f>
        <v>6.0296351456262771</v>
      </c>
      <c r="U196" s="33">
        <f>20*LOG10('Passive Radiator'!C$31*50000*IMABS(N196))</f>
        <v>104.96918799819154</v>
      </c>
      <c r="V196" s="34">
        <f>20*LOG10('Passive Radiator'!C$31*50000*IMABS(P196))</f>
        <v>48.685567079007761</v>
      </c>
      <c r="W196" s="34">
        <f>20*LOG10('Passive Radiator'!C$31*50000*IMABS(R196))</f>
        <v>60.226456345157175</v>
      </c>
      <c r="X196" s="40">
        <f>1000*'Passive Radiator'!C$31*IMABS(H196)</f>
        <v>3.8088915391750702E-2</v>
      </c>
      <c r="Y196" s="40">
        <f>1000*'Passive Radiator'!C$31*IMABS(J196)</f>
        <v>2.9213767217488822E-5</v>
      </c>
      <c r="Z196" s="40">
        <f>'Passive Radiator'!C$31*IMABS(IMPRODUCT(C196,J196))</f>
        <v>1.3601463509468296E-4</v>
      </c>
      <c r="AA196" s="40">
        <f>1000*'Passive Radiator'!C$31*IMABS(L196)</f>
        <v>1.1031435440096035E-4</v>
      </c>
      <c r="AB196" s="53" t="str">
        <f t="shared" si="27"/>
        <v>0.11385346785576+0.0121024041609853i</v>
      </c>
      <c r="AC196" s="40">
        <f>20*LOG10('Passive Radiator'!C$31*50000*IMABS(AB196))</f>
        <v>104.98235621063606</v>
      </c>
      <c r="AD196" s="40">
        <f t="shared" si="28"/>
        <v>177467.08283803918</v>
      </c>
      <c r="AE196" s="35">
        <f t="shared" si="29"/>
        <v>6.0676460263951641</v>
      </c>
      <c r="AG196" s="77"/>
      <c r="AH196" s="2"/>
      <c r="AI196" s="2"/>
      <c r="AJ196" s="2"/>
      <c r="AK196" s="4"/>
      <c r="AL196" s="4"/>
      <c r="AM196" s="4"/>
      <c r="AN196" s="4"/>
      <c r="AO196" s="4"/>
      <c r="AP196" s="4"/>
      <c r="AQ196" s="5"/>
      <c r="AR196" s="5"/>
      <c r="AS196" s="4"/>
      <c r="AT196" s="11"/>
      <c r="AU196" s="11"/>
    </row>
    <row r="197" spans="2:47" x14ac:dyDescent="0.25">
      <c r="B197" s="37">
        <v>759</v>
      </c>
      <c r="C197" s="29" t="str">
        <f t="shared" si="20"/>
        <v>4768.93764814931i</v>
      </c>
      <c r="D197" s="30" t="str">
        <f>COMPLEX('Passive Radiator'!C$19,2*PI()*B197*'Passive Radiator'!C$20)</f>
        <v>6</v>
      </c>
      <c r="E197" s="31" t="str">
        <f>IMSUB(COMPLEX(1,0),IMDIV(COMPLEX('Passive Radiator'!C$41,0),IMSUM(COMPLEX('Passive Radiator'!C$41,0),IMPRODUCT(C197,COMPLEX('Passive Radiator'!C$42,0)))))</f>
        <v>0.999968117744994+0.0056463473616318i</v>
      </c>
      <c r="F197" s="31" t="str">
        <f>IMDIV(IMPRODUCT(C197,COMPLEX(('Passive Radiator'!C$42*'Passive Radiator'!C$14/'Passive Radiator'!C$24),0)),IMSUM(COMPLEX('Passive Radiator'!C$41,0),IMPRODUCT(C197,COMPLEX('Passive Radiator'!C$42,0))))</f>
        <v>0.499984058872497+0.0028231736808159i</v>
      </c>
      <c r="G197" s="42" t="str">
        <f>IMPRODUCT(F197,IMSUB(COMPLEX(1,0),IMDIV(IMPRODUCT(COMPLEX('Passive Radiator'!C$41,0),E197),IMSUM(COMPLEX('Passive Radiator'!C$25-(2*PI()*B197)^2*'Passive Radiator'!C$40,0),IMPRODUCT(C197,COMPLEX('Passive Radiator'!C$26,0)),IMPRODUCT(COMPLEX('Passive Radiator'!C$41,0),E197)))))</f>
        <v>0.50071498188734+0.00283179246962791i</v>
      </c>
      <c r="H197" s="44" t="str">
        <f>IMDIV(COMPLEX('Passive Radiator'!C$18,0),IMPRODUCT(D197,IMSUM(COMPLEX('Passive Radiator'!C$16-(2*PI()*B197)^2*'Passive Radiator'!C$15,0),IMPRODUCT(C197,IMSUM(COMPLEX('Passive Radiator'!C$17,0),IMDIV(COMPLEX('Passive Radiator'!C$18^2,0),D197))),IMPRODUCT(COMPLEX('Passive Radiator'!C$14*'Passive Radiator'!C$41/'Passive Radiator'!C$24,0),G197))))</f>
        <v>-1.16558936390546E-06-1.14279939463811E-07i</v>
      </c>
      <c r="I197" s="39">
        <f t="shared" si="21"/>
        <v>-174.40034553419835</v>
      </c>
      <c r="J197" s="32" t="str">
        <f>IMPRODUCT(IMDIV(IMPRODUCT(COMPLEX(-'Passive Radiator'!C$41,0),F197),IMSUM(IMPRODUCT(COMPLEX('Passive Radiator'!C$41,0),E197),COMPLEX('Passive Radiator'!C$25-(2*PI()*B197)^2*'Passive Radiator'!C$40,0),IMPRODUCT(COMPLEX('Passive Radiator'!C$26,0),C197))),H197)</f>
        <v>-8.51499515625028E-10-8.8770774627004E-11i</v>
      </c>
      <c r="K197" s="39">
        <f t="shared" si="22"/>
        <v>-174.04828378117406</v>
      </c>
      <c r="L197" s="52" t="str">
        <f>IMSUM(IMPRODUCT(COMPLEX(-('Passive Radiator'!C$14/'Passive Radiator'!C$24),0),H197),IMDIV(IMPRODUCT(COMPLEX(-'Passive Radiator'!C$41,0),J197),IMSUM(COMPLEX('Passive Radiator'!C$41,0),IMPRODUCT(COMPLEX('Passive Radiator'!C$42,0),C197))),IMDIV(IMPRODUCT(COMPLEX('Passive Radiator'!C$42*'Passive Radiator'!C$14/'Passive Radiator'!C$24,0),C197,H197),IMSUM(COMPLEX('Passive Radiator'!C$41,0),IMPRODUCT(COMPLEX('Passive Radiator'!C$42,0),C197))))</f>
        <v>3.41741304358874E-10-3.29364449556201E-09i</v>
      </c>
      <c r="M197" s="40">
        <f t="shared" si="23"/>
        <v>-84.076312834902694</v>
      </c>
      <c r="N197" s="51" t="str">
        <f>IMPRODUCT(COMPLEX(('Passive Radiator'!C$10*'Passive Radiator'!C$14)/(2*PI()),0),C197,C197,H197)</f>
        <v>0.113784603691482+0.0111559851388889i</v>
      </c>
      <c r="O197" s="40">
        <f t="shared" si="24"/>
        <v>5.5996544658016205</v>
      </c>
      <c r="P197" s="38" t="str">
        <f>IMPRODUCT(COMPLEX(('Passive Radiator'!C$10*'Passive Radiator'!C$24)/(2*PI()),0),C197,C197,J197)</f>
        <v>0.000166246429367282+0.0000173315710028026i</v>
      </c>
      <c r="Q197" s="35">
        <f t="shared" si="25"/>
        <v>5.9517162188259514</v>
      </c>
      <c r="R197" s="53" t="str">
        <f>IMPRODUCT(COMPLEX(('Passive Radiator'!C$10*'Passive Radiator'!C$24)/(2*PI()),0),C197,C197,L197)</f>
        <v>-0.0000667214373871696+0.000643049851402986i</v>
      </c>
      <c r="S197" s="45">
        <f t="shared" si="26"/>
        <v>95.923687165097306</v>
      </c>
      <c r="T197" s="50">
        <f>IMABS(IMDIV(D197,IMSUB(COMPLEX(1,0),IMPRODUCT(COMPLEX('Passive Radiator'!C$18,0),IMPRODUCT(C197,H197)))))</f>
        <v>6.0282404859801781</v>
      </c>
      <c r="U197" s="33">
        <f>20*LOG10('Passive Radiator'!C$31*50000*IMABS(N197))</f>
        <v>104.96985236699507</v>
      </c>
      <c r="V197" s="34">
        <f>20*LOG10('Passive Radiator'!C$31*50000*IMABS(P197))</f>
        <v>48.268627297363345</v>
      </c>
      <c r="W197" s="34">
        <f>20*LOG10('Passive Radiator'!C$31*50000*IMABS(R197))</f>
        <v>60.018031684117041</v>
      </c>
      <c r="X197" s="40">
        <f>1000*'Passive Radiator'!C$31*IMABS(H197)</f>
        <v>3.6306525439522092E-2</v>
      </c>
      <c r="Y197" s="40">
        <f>1000*'Passive Radiator'!C$31*IMABS(J197)</f>
        <v>2.6539542953705357E-5</v>
      </c>
      <c r="Z197" s="40">
        <f>'Passive Radiator'!C$31*IMABS(IMPRODUCT(C197,J197))</f>
        <v>1.2656542555660128E-4</v>
      </c>
      <c r="AA197" s="40">
        <f>1000*'Passive Radiator'!C$31*IMABS(L197)</f>
        <v>1.0265111210378119E-4</v>
      </c>
      <c r="AB197" s="53" t="str">
        <f t="shared" si="27"/>
        <v>0.113884128683462+0.0118163665612947i</v>
      </c>
      <c r="AC197" s="40">
        <f>20*LOG10('Passive Radiator'!C$31*50000*IMABS(AB197))</f>
        <v>104.98240290791821</v>
      </c>
      <c r="AD197" s="40">
        <f t="shared" si="28"/>
        <v>177468.03694326797</v>
      </c>
      <c r="AE197" s="35">
        <f t="shared" si="29"/>
        <v>5.9236871651110752</v>
      </c>
      <c r="AG197" s="77"/>
      <c r="AH197" s="2"/>
      <c r="AI197" s="2"/>
      <c r="AJ197" s="2"/>
      <c r="AK197" s="4"/>
      <c r="AL197" s="4"/>
      <c r="AM197" s="4"/>
      <c r="AN197" s="4"/>
      <c r="AO197" s="4"/>
      <c r="AP197" s="4"/>
      <c r="AQ197" s="5"/>
      <c r="AR197" s="5"/>
      <c r="AS197" s="4"/>
      <c r="AT197" s="11"/>
      <c r="AU197" s="11"/>
    </row>
    <row r="198" spans="2:47" x14ac:dyDescent="0.25">
      <c r="B198" s="37">
        <v>776</v>
      </c>
      <c r="C198" s="29" t="str">
        <f t="shared" si="20"/>
        <v>4875.75179837136i</v>
      </c>
      <c r="D198" s="30" t="str">
        <f>COMPLEX('Passive Radiator'!C$19,2*PI()*B198*'Passive Radiator'!C$20)</f>
        <v>6</v>
      </c>
      <c r="E198" s="31" t="str">
        <f>IMSUB(COMPLEX(1,0),IMDIV(COMPLEX('Passive Radiator'!C$41,0),IMSUM(COMPLEX('Passive Radiator'!C$41,0),IMPRODUCT(C198,COMPLEX('Passive Radiator'!C$42,0)))))</f>
        <v>0.999969499304652+0.00552265923769136i</v>
      </c>
      <c r="F198" s="31" t="str">
        <f>IMDIV(IMPRODUCT(C198,COMPLEX(('Passive Radiator'!C$42*'Passive Radiator'!C$14/'Passive Radiator'!C$24),0)),IMSUM(COMPLEX('Passive Radiator'!C$41,0),IMPRODUCT(C198,COMPLEX('Passive Radiator'!C$42,0))))</f>
        <v>0.499984749652328+0.00276132961884569i</v>
      </c>
      <c r="G198" s="42" t="str">
        <f>IMPRODUCT(F198,IMSUB(COMPLEX(1,0),IMDIV(IMPRODUCT(COMPLEX('Passive Radiator'!C$41,0),E198),IMSUM(COMPLEX('Passive Radiator'!C$25-(2*PI()*B198)^2*'Passive Radiator'!C$40,0),IMPRODUCT(C198,COMPLEX('Passive Radiator'!C$26,0)),IMPRODUCT(COMPLEX('Passive Radiator'!C$41,0),E198)))))</f>
        <v>0.500683954150418+0.00276939349352681i</v>
      </c>
      <c r="H198" s="44" t="str">
        <f>IMDIV(COMPLEX('Passive Radiator'!C$18,0),IMPRODUCT(D198,IMSUM(COMPLEX('Passive Radiator'!C$16-(2*PI()*B198)^2*'Passive Radiator'!C$15,0),IMPRODUCT(C198,IMSUM(COMPLEX('Passive Radiator'!C$17,0),IMDIV(COMPLEX('Passive Radiator'!C$18^2,0),D198))),IMPRODUCT(COMPLEX('Passive Radiator'!C$14*'Passive Radiator'!C$41/'Passive Radiator'!C$24,0),G198))))</f>
        <v>-1.11538587833172E-06-1.06946578963027E-07i</v>
      </c>
      <c r="I198" s="39">
        <f t="shared" si="21"/>
        <v>-174.52305024848945</v>
      </c>
      <c r="J198" s="32" t="str">
        <f>IMPRODUCT(IMDIV(IMPRODUCT(COMPLEX(-'Passive Radiator'!C$41,0),F198),IMSUM(IMPRODUCT(COMPLEX('Passive Radiator'!C$41,0),E198),COMPLEX('Passive Radiator'!C$25-(2*PI()*B198)^2*'Passive Radiator'!C$40,0),IMPRODUCT(COMPLEX('Passive Radiator'!C$26,0),C198))),H198)</f>
        <v>-7.79483076976177E-10-7.94694654682594E-11i</v>
      </c>
      <c r="K198" s="39">
        <f t="shared" si="22"/>
        <v>-174.17872298049153</v>
      </c>
      <c r="L198" s="52" t="str">
        <f>IMSUM(IMPRODUCT(COMPLEX(-('Passive Radiator'!C$14/'Passive Radiator'!C$24),0),H198),IMDIV(IMPRODUCT(COMPLEX(-'Passive Radiator'!C$41,0),J198),IMSUM(COMPLEX('Passive Radiator'!C$41,0),IMPRODUCT(COMPLEX('Passive Radiator'!C$42,0),C198))),IMDIV(IMPRODUCT(COMPLEX('Passive Radiator'!C$42*'Passive Radiator'!C$14/'Passive Radiator'!C$24,0),C198,H198),IMSUM(COMPLEX('Passive Radiator'!C$41,0),IMPRODUCT(COMPLEX('Passive Radiator'!C$42,0),C198))))</f>
        <v>3.12787436111462E-10-3.08261948530973E-09i</v>
      </c>
      <c r="M198" s="40">
        <f t="shared" si="23"/>
        <v>-84.206137873925186</v>
      </c>
      <c r="N198" s="51" t="str">
        <f>IMPRODUCT(COMPLEX(('Passive Radiator'!C$10*'Passive Radiator'!C$14)/(2*PI()),0),C198,C198,H198)</f>
        <v>0.113815905472667+0.0109130140145641i</v>
      </c>
      <c r="O198" s="40">
        <f t="shared" si="24"/>
        <v>5.4769497515105208</v>
      </c>
      <c r="P198" s="38" t="str">
        <f>IMPRODUCT(COMPLEX(('Passive Radiator'!C$10*'Passive Radiator'!C$24)/(2*PI()),0),C198,C198,J198)</f>
        <v>0.000159079604521009+0.0000162184035954036i</v>
      </c>
      <c r="Q198" s="35">
        <f t="shared" si="25"/>
        <v>5.8212770195084795</v>
      </c>
      <c r="R198" s="53" t="str">
        <f>IMPRODUCT(COMPLEX(('Passive Radiator'!C$10*'Passive Radiator'!C$24)/(2*PI()),0),C198,C198,L198)</f>
        <v>-0.0000638347426717417+0.000629111655013923i</v>
      </c>
      <c r="S198" s="45">
        <f t="shared" si="26"/>
        <v>95.793862126074814</v>
      </c>
      <c r="T198" s="50">
        <f>IMABS(IMDIV(D198,IMSUB(COMPLEX(1,0),IMPRODUCT(COMPLEX('Passive Radiator'!C$18,0),IMPRODUCT(C198,H198)))))</f>
        <v>6.0270118883003416</v>
      </c>
      <c r="U198" s="33">
        <f>20*LOG10('Passive Radiator'!C$31*50000*IMABS(N198))</f>
        <v>104.97043780571863</v>
      </c>
      <c r="V198" s="34">
        <f>20*LOG10('Passive Radiator'!C$31*50000*IMABS(P198))</f>
        <v>47.88383206398354</v>
      </c>
      <c r="W198" s="34">
        <f>20*LOG10('Passive Radiator'!C$31*50000*IMABS(R198))</f>
        <v>59.825673923973419</v>
      </c>
      <c r="X198" s="40">
        <f>1000*'Passive Radiator'!C$31*IMABS(H198)</f>
        <v>3.4735541199594148E-2</v>
      </c>
      <c r="Y198" s="40">
        <f>1000*'Passive Radiator'!C$31*IMABS(J198)</f>
        <v>2.4289232222693475E-5</v>
      </c>
      <c r="Z198" s="40">
        <f>'Passive Radiator'!C$31*IMABS(IMPRODUCT(C198,J198))</f>
        <v>1.1842826769085742E-4</v>
      </c>
      <c r="AA198" s="40">
        <f>1000*'Passive Radiator'!C$31*IMABS(L198)</f>
        <v>9.6051882310633496E-5</v>
      </c>
      <c r="AB198" s="53" t="str">
        <f t="shared" si="27"/>
        <v>0.113911150334516+0.0115583440731734i</v>
      </c>
      <c r="AC198" s="40">
        <f>20*LOG10('Passive Radiator'!C$31*50000*IMABS(AB198))</f>
        <v>104.98244405502929</v>
      </c>
      <c r="AD198" s="40">
        <f t="shared" si="28"/>
        <v>177468.87765327326</v>
      </c>
      <c r="AE198" s="35">
        <f t="shared" si="29"/>
        <v>5.7938621261132459</v>
      </c>
      <c r="AG198" s="77"/>
      <c r="AH198" s="2"/>
      <c r="AI198" s="2"/>
      <c r="AJ198" s="2"/>
      <c r="AK198" s="4"/>
      <c r="AL198" s="4"/>
      <c r="AM198" s="4"/>
      <c r="AN198" s="4"/>
      <c r="AO198" s="4"/>
      <c r="AP198" s="4"/>
      <c r="AQ198" s="5"/>
      <c r="AR198" s="5"/>
      <c r="AS198" s="4"/>
      <c r="AT198" s="11"/>
      <c r="AU198" s="11"/>
    </row>
    <row r="199" spans="2:47" x14ac:dyDescent="0.25">
      <c r="B199" s="37">
        <v>794</v>
      </c>
      <c r="C199" s="29" t="str">
        <f t="shared" si="20"/>
        <v>4988.84913390059i</v>
      </c>
      <c r="D199" s="30" t="str">
        <f>COMPLEX('Passive Radiator'!C$19,2*PI()*B199*'Passive Radiator'!C$20)</f>
        <v>6</v>
      </c>
      <c r="E199" s="31" t="str">
        <f>IMSUB(COMPLEX(1,0),IMDIV(COMPLEX('Passive Radiator'!C$41,0),IMSUM(COMPLEX('Passive Radiator'!C$41,0),IMPRODUCT(C199,COMPLEX('Passive Radiator'!C$42,0)))))</f>
        <v>0.99997086649266+0.00539746779323135i</v>
      </c>
      <c r="F199" s="31" t="str">
        <f>IMDIV(IMPRODUCT(C199,COMPLEX(('Passive Radiator'!C$42*'Passive Radiator'!C$14/'Passive Radiator'!C$24),0)),IMSUM(COMPLEX('Passive Radiator'!C$41,0),IMPRODUCT(C199,COMPLEX('Passive Radiator'!C$42,0))))</f>
        <v>0.499985433246332+0.00269873389661568i</v>
      </c>
      <c r="G199" s="42" t="str">
        <f>IMPRODUCT(F199,IMSUB(COMPLEX(1,0),IMDIV(IMPRODUCT(COMPLEX('Passive Radiator'!C$41,0),E199),IMSUM(COMPLEX('Passive Radiator'!C$25-(2*PI()*B199)^2*'Passive Radiator'!C$40,0),IMPRODUCT(C199,COMPLEX('Passive Radiator'!C$26,0)),IMPRODUCT(COMPLEX('Passive Radiator'!C$41,0),E199)))))</f>
        <v>0.500653253224002+0.00270626095422486i</v>
      </c>
      <c r="H199" s="44" t="str">
        <f>IMDIV(COMPLEX('Passive Radiator'!C$18,0),IMPRODUCT(D199,IMSUM(COMPLEX('Passive Radiator'!C$16-(2*PI()*B199)^2*'Passive Radiator'!C$15,0),IMPRODUCT(C199,IMSUM(COMPLEX('Passive Radiator'!C$17,0),IMDIV(COMPLEX('Passive Radiator'!C$18^2,0),D199))),IMPRODUCT(COMPLEX('Passive Radiator'!C$14*'Passive Radiator'!C$41/'Passive Radiator'!C$24,0),G199))))</f>
        <v>-1.06567745090656E-06-9.98496829977299E-08i</v>
      </c>
      <c r="I199" s="39">
        <f t="shared" si="21"/>
        <v>-174.64724366421154</v>
      </c>
      <c r="J199" s="32" t="str">
        <f>IMPRODUCT(IMDIV(IMPRODUCT(COMPLEX(-'Passive Radiator'!C$41,0),F199),IMSUM(IMPRODUCT(COMPLEX('Passive Radiator'!C$41,0),E199),COMPLEX('Passive Radiator'!C$25-(2*PI()*B199)^2*'Passive Radiator'!C$40,0),IMPRODUCT(COMPLEX('Passive Radiator'!C$26,0),C199))),H199)</f>
        <v>-7.11332336092514E-10-7.08656998279767E-11i</v>
      </c>
      <c r="K199" s="39">
        <f t="shared" si="22"/>
        <v>-174.31074337759765</v>
      </c>
      <c r="L199" s="52" t="str">
        <f>IMSUM(IMPRODUCT(COMPLEX(-('Passive Radiator'!C$14/'Passive Radiator'!C$24),0),H199),IMDIV(IMPRODUCT(COMPLEX(-'Passive Radiator'!C$41,0),J199),IMSUM(COMPLEX('Passive Radiator'!C$41,0),IMPRODUCT(COMPLEX('Passive Radiator'!C$42,0),C199))),IMDIV(IMPRODUCT(COMPLEX('Passive Radiator'!C$42*'Passive Radiator'!C$14/'Passive Radiator'!C$24,0),C199,H199),IMSUM(COMPLEX('Passive Radiator'!C$41,0),IMPRODUCT(COMPLEX('Passive Radiator'!C$42,0),C199))))</f>
        <v>2.8539440392638E-10-2.87836270269255E-09i</v>
      </c>
      <c r="M199" s="40">
        <f t="shared" si="23"/>
        <v>-84.337536656964289</v>
      </c>
      <c r="N199" s="51" t="str">
        <f>IMPRODUCT(COMPLEX(('Passive Radiator'!C$10*'Passive Radiator'!C$14)/(2*PI()),0),C199,C199,H199)</f>
        <v>0.113846885704051+0.0106669944439173i</v>
      </c>
      <c r="O199" s="40">
        <f t="shared" si="24"/>
        <v>5.3527563357884453</v>
      </c>
      <c r="P199" s="38" t="str">
        <f>IMPRODUCT(COMPLEX(('Passive Radiator'!C$10*'Passive Radiator'!C$24)/(2*PI()),0),C199,C199,J199)</f>
        <v>0.000151984019359382+0.0000151412403852404i</v>
      </c>
      <c r="Q199" s="35">
        <f t="shared" si="25"/>
        <v>5.6892566224023646</v>
      </c>
      <c r="R199" s="53" t="str">
        <f>IMPRODUCT(COMPLEX(('Passive Radiator'!C$10*'Passive Radiator'!C$24)/(2*PI()),0),C199,C199,L199)</f>
        <v>-0.0000609776702260937+0.000614994019718586i</v>
      </c>
      <c r="S199" s="45">
        <f t="shared" si="26"/>
        <v>95.662463343035711</v>
      </c>
      <c r="T199" s="50">
        <f>IMABS(IMDIV(D199,IMSUB(COMPLEX(1,0),IMPRODUCT(COMPLEX('Passive Radiator'!C$18,0),IMPRODUCT(C199,H199)))))</f>
        <v>6.0257965049420292</v>
      </c>
      <c r="U199" s="33">
        <f>20*LOG10('Passive Radiator'!C$31*50000*IMABS(N199))</f>
        <v>104.97101711019214</v>
      </c>
      <c r="V199" s="34">
        <f>20*LOG10('Passive Radiator'!C$31*50000*IMABS(P199))</f>
        <v>47.485483366527042</v>
      </c>
      <c r="W199" s="34">
        <f>20*LOG10('Passive Radiator'!C$31*50000*IMABS(R199))</f>
        <v>59.626539014422988</v>
      </c>
      <c r="X199" s="40">
        <f>1000*'Passive Radiator'!C$31*IMABS(H199)</f>
        <v>3.3180694558905752E-2</v>
      </c>
      <c r="Y199" s="40">
        <f>1000*'Passive Radiator'!C$31*IMABS(J199)</f>
        <v>2.2160460957105736E-5</v>
      </c>
      <c r="Z199" s="40">
        <f>'Passive Radiator'!C$31*IMABS(IMPRODUCT(C199,J199))</f>
        <v>1.1055519645269473E-4</v>
      </c>
      <c r="AA199" s="40">
        <f>1000*'Passive Radiator'!C$31*IMABS(L199)</f>
        <v>8.9666779596996434E-5</v>
      </c>
      <c r="AB199" s="53" t="str">
        <f t="shared" si="27"/>
        <v>0.113937892053184+0.0112971297040211i</v>
      </c>
      <c r="AC199" s="40">
        <f>20*LOG10('Passive Radiator'!C$31*50000*IMABS(AB199))</f>
        <v>104.98248476885685</v>
      </c>
      <c r="AD199" s="40">
        <f t="shared" si="28"/>
        <v>177469.70951443148</v>
      </c>
      <c r="AE199" s="35">
        <f t="shared" si="29"/>
        <v>5.6624633431028046</v>
      </c>
      <c r="AG199" s="77"/>
      <c r="AH199" s="2"/>
      <c r="AI199" s="2"/>
      <c r="AJ199" s="2"/>
      <c r="AK199" s="4"/>
      <c r="AL199" s="4"/>
      <c r="AM199" s="4"/>
      <c r="AN199" s="4"/>
      <c r="AO199" s="4"/>
      <c r="AP199" s="4"/>
      <c r="AQ199" s="5"/>
      <c r="AR199" s="5"/>
      <c r="AS199" s="4"/>
      <c r="AT199" s="11"/>
      <c r="AU199" s="11"/>
    </row>
    <row r="200" spans="2:47" x14ac:dyDescent="0.25">
      <c r="B200" s="37">
        <v>813</v>
      </c>
      <c r="C200" s="29" t="str">
        <f t="shared" si="20"/>
        <v>5108.229654737i</v>
      </c>
      <c r="D200" s="30" t="str">
        <f>COMPLEX('Passive Radiator'!C$19,2*PI()*B200*'Passive Radiator'!C$20)</f>
        <v>6</v>
      </c>
      <c r="E200" s="31" t="str">
        <f>IMSUB(COMPLEX(1,0),IMDIV(COMPLEX('Passive Radiator'!C$41,0),IMSUM(COMPLEX('Passive Radiator'!C$41,0),IMPRODUCT(C200,COMPLEX('Passive Radiator'!C$42,0)))))</f>
        <v>0.999972212257229+0.00527133480367543i</v>
      </c>
      <c r="F200" s="31" t="str">
        <f>IMDIV(IMPRODUCT(C200,COMPLEX(('Passive Radiator'!C$42*'Passive Radiator'!C$14/'Passive Radiator'!C$24),0)),IMSUM(COMPLEX('Passive Radiator'!C$41,0),IMPRODUCT(C200,COMPLEX('Passive Radiator'!C$42,0))))</f>
        <v>0.499986106128614+0.00263566740183771i</v>
      </c>
      <c r="G200" s="42" t="str">
        <f>IMPRODUCT(F200,IMSUB(COMPLEX(1,0),IMDIV(IMPRODUCT(COMPLEX('Passive Radiator'!C$41,0),E200),IMSUM(COMPLEX('Passive Radiator'!C$25-(2*PI()*B200)^2*'Passive Radiator'!C$40,0),IMPRODUCT(C200,COMPLEX('Passive Radiator'!C$26,0)),IMPRODUCT(COMPLEX('Passive Radiator'!C$41,0),E200)))))</f>
        <v>0.500623037301216+0.00264267829886402i</v>
      </c>
      <c r="H200" s="44" t="str">
        <f>IMDIV(COMPLEX('Passive Radiator'!C$18,0),IMPRODUCT(D200,IMSUM(COMPLEX('Passive Radiator'!C$16-(2*PI()*B200)^2*'Passive Radiator'!C$15,0),IMPRODUCT(C200,IMSUM(COMPLEX('Passive Radiator'!C$17,0),IMDIV(COMPLEX('Passive Radiator'!C$18^2,0),D200))),IMPRODUCT(COMPLEX('Passive Radiator'!C$14*'Passive Radiator'!C$41/'Passive Radiator'!C$24,0),G200))))</f>
        <v>-1.01672152664197E-06-9.30233155285815E-08i</v>
      </c>
      <c r="I200" s="39">
        <f t="shared" si="21"/>
        <v>-174.77236846718577</v>
      </c>
      <c r="J200" s="32" t="str">
        <f>IMPRODUCT(IMDIV(IMPRODUCT(COMPLEX(-'Passive Radiator'!C$41,0),F200),IMSUM(IMPRODUCT(COMPLEX('Passive Radiator'!C$41,0),E200),COMPLEX('Passive Radiator'!C$25-(2*PI()*B200)^2*'Passive Radiator'!C$40,0),IMPRODUCT(COMPLEX('Passive Radiator'!C$26,0),C200))),H200)</f>
        <v>-6.47279365453879E-10-6.29673028389506E-11i</v>
      </c>
      <c r="K200" s="39">
        <f t="shared" si="22"/>
        <v>-174.44375252674894</v>
      </c>
      <c r="L200" s="52" t="str">
        <f>IMSUM(IMPRODUCT(COMPLEX(-('Passive Radiator'!C$14/'Passive Radiator'!C$24),0),H200),IMDIV(IMPRODUCT(COMPLEX(-'Passive Radiator'!C$41,0),J200),IMSUM(COMPLEX('Passive Radiator'!C$41,0),IMPRODUCT(COMPLEX('Passive Radiator'!C$42,0),C200))),IMDIV(IMPRODUCT(COMPLEX('Passive Radiator'!C$42*'Passive Radiator'!C$14/'Passive Radiator'!C$24,0),C200,H200),IMSUM(COMPLEX('Passive Radiator'!C$41,0),IMPRODUCT(COMPLEX('Passive Radiator'!C$42,0),C200))))</f>
        <v>2.59654626642379E-10-2.6818576070627E-09i</v>
      </c>
      <c r="M200" s="40">
        <f t="shared" si="23"/>
        <v>-84.469919527648543</v>
      </c>
      <c r="N200" s="51" t="str">
        <f>IMPRODUCT(COMPLEX(('Passive Radiator'!C$10*'Passive Radiator'!C$14)/(2*PI()),0),C200,C200,H200)</f>
        <v>0.113877384434802+0.0104190297798017i</v>
      </c>
      <c r="O200" s="40">
        <f t="shared" si="24"/>
        <v>5.2276315328142235</v>
      </c>
      <c r="P200" s="38" t="str">
        <f>IMPRODUCT(COMPLEX(('Passive Radiator'!C$10*'Passive Radiator'!C$24)/(2*PI()),0),C200,C200,J200)</f>
        <v>0.000144996401089209+0.0000141052423191957i</v>
      </c>
      <c r="Q200" s="35">
        <f t="shared" si="25"/>
        <v>5.5562474732510818</v>
      </c>
      <c r="R200" s="53" t="str">
        <f>IMPRODUCT(COMPLEX(('Passive Radiator'!C$10*'Passive Radiator'!C$24)/(2*PI()),0),C200,C200,L200)</f>
        <v>-0.0000581649723422087+0.000600760231225876i</v>
      </c>
      <c r="S200" s="45">
        <f t="shared" si="26"/>
        <v>95.530080472351443</v>
      </c>
      <c r="T200" s="50">
        <f>IMABS(IMDIV(D200,IMSUB(COMPLEX(1,0),IMPRODUCT(COMPLEX('Passive Radiator'!C$18,0),IMPRODUCT(C200,H200)))))</f>
        <v>6.0246005875722455</v>
      </c>
      <c r="U200" s="33">
        <f>20*LOG10('Passive Radiator'!C$31*50000*IMABS(N200))</f>
        <v>104.97158729416074</v>
      </c>
      <c r="V200" s="34">
        <f>20*LOG10('Passive Radiator'!C$31*50000*IMABS(P200))</f>
        <v>47.07468414436137</v>
      </c>
      <c r="W200" s="34">
        <f>20*LOG10('Passive Radiator'!C$31*50000*IMABS(R200))</f>
        <v>59.421178221831838</v>
      </c>
      <c r="X200" s="40">
        <f>1000*'Passive Radiator'!C$31*IMABS(H200)</f>
        <v>3.1650013206479283E-2</v>
      </c>
      <c r="Y200" s="40">
        <f>1000*'Passive Radiator'!C$31*IMABS(J200)</f>
        <v>2.0160381328253445E-5</v>
      </c>
      <c r="Z200" s="40">
        <f>'Passive Radiator'!C$31*IMABS(IMPRODUCT(C200,J200))</f>
        <v>1.0298385775179028E-4</v>
      </c>
      <c r="AA200" s="40">
        <f>1000*'Passive Radiator'!C$31*IMABS(L200)</f>
        <v>8.3526338962381708E-5</v>
      </c>
      <c r="AB200" s="53" t="str">
        <f t="shared" si="27"/>
        <v>0.113964215863549+0.0110338952533468i</v>
      </c>
      <c r="AC200" s="40">
        <f>20*LOG10('Passive Radiator'!C$31*50000*IMABS(AB200))</f>
        <v>104.98252483960533</v>
      </c>
      <c r="AD200" s="40">
        <f t="shared" si="28"/>
        <v>177470.528240065</v>
      </c>
      <c r="AE200" s="35">
        <f t="shared" si="29"/>
        <v>5.5300804723662784</v>
      </c>
      <c r="AG200" s="77"/>
      <c r="AH200" s="2"/>
      <c r="AI200" s="2"/>
      <c r="AJ200" s="2"/>
      <c r="AK200" s="4"/>
      <c r="AL200" s="4"/>
      <c r="AM200" s="4"/>
      <c r="AN200" s="4"/>
      <c r="AO200" s="4"/>
      <c r="AP200" s="4"/>
      <c r="AQ200" s="5"/>
      <c r="AR200" s="5"/>
      <c r="AS200" s="4"/>
      <c r="AT200" s="11"/>
      <c r="AU200" s="11"/>
    </row>
    <row r="201" spans="2:47" x14ac:dyDescent="0.25">
      <c r="B201" s="37">
        <v>832</v>
      </c>
      <c r="C201" s="29" t="str">
        <f t="shared" ref="C201:C209" si="30">COMPLEX(0,2*PI()*B201)</f>
        <v>5227.61017557342i</v>
      </c>
      <c r="D201" s="30" t="str">
        <f>COMPLEX('Passive Radiator'!C$19,2*PI()*B201*'Passive Radiator'!C$20)</f>
        <v>6</v>
      </c>
      <c r="E201" s="31" t="str">
        <f>IMSUB(COMPLEX(1,0),IMDIV(COMPLEX('Passive Radiator'!C$41,0),IMSUM(COMPLEX('Passive Radiator'!C$41,0),IMPRODUCT(C201,COMPLEX('Passive Radiator'!C$42,0)))))</f>
        <v>0.999973466884136+0.00515096222639493i</v>
      </c>
      <c r="F201" s="31" t="str">
        <f>IMDIV(IMPRODUCT(C201,COMPLEX(('Passive Radiator'!C$42*'Passive Radiator'!C$14/'Passive Radiator'!C$24),0)),IMSUM(COMPLEX('Passive Radiator'!C$41,0),IMPRODUCT(C201,COMPLEX('Passive Radiator'!C$42,0))))</f>
        <v>0.49998673344207+0.00257548111319747i</v>
      </c>
      <c r="G201" s="42" t="str">
        <f>IMPRODUCT(F201,IMSUB(COMPLEX(1,0),IMDIV(IMPRODUCT(COMPLEX('Passive Radiator'!C$41,0),E201),IMSUM(COMPLEX('Passive Radiator'!C$25-(2*PI()*B201)^2*'Passive Radiator'!C$40,0),IMPRODUCT(C201,COMPLEX('Passive Radiator'!C$26,0)),IMPRODUCT(COMPLEX('Passive Radiator'!C$41,0),E201)))))</f>
        <v>0.500594871166848+0.0025820219985821i</v>
      </c>
      <c r="H201" s="44" t="str">
        <f>IMDIV(COMPLEX('Passive Radiator'!C$18,0),IMPRODUCT(D201,IMSUM(COMPLEX('Passive Radiator'!C$16-(2*PI()*B201)^2*'Passive Radiator'!C$15,0),IMPRODUCT(C201,IMSUM(COMPLEX('Passive Radiator'!C$17,0),IMDIV(COMPLEX('Passive Radiator'!C$18^2,0),D201))),IMPRODUCT(COMPLEX('Passive Radiator'!C$14*'Passive Radiator'!C$41/'Passive Radiator'!C$24,0),G201))))</f>
        <v>-9.71057380577555E-07-8.68050478374732E-08i</v>
      </c>
      <c r="I201" s="39">
        <f t="shared" ref="I201:I209" si="31">(180/PI())*IMARGUMENT(H201)</f>
        <v>-174.89177647573607</v>
      </c>
      <c r="J201" s="32" t="str">
        <f>IMPRODUCT(IMDIV(IMPRODUCT(COMPLEX(-'Passive Radiator'!C$41,0),F201),IMSUM(IMPRODUCT(COMPLEX('Passive Radiator'!C$41,0),E201),COMPLEX('Passive Radiator'!C$25-(2*PI()*B201)^2*'Passive Radiator'!C$40,0),IMPRODUCT(COMPLEX('Passive Radiator'!C$26,0),C201))),H201)</f>
        <v>-5.9027348531935E-10-5.61020114542583E-11i</v>
      </c>
      <c r="K201" s="39">
        <f t="shared" ref="K201:K209" si="32">(180/PI())*IMARGUMENT(J201)</f>
        <v>-174.57068343632059</v>
      </c>
      <c r="L201" s="52" t="str">
        <f>IMSUM(IMPRODUCT(COMPLEX(-('Passive Radiator'!C$14/'Passive Radiator'!C$24),0),H201),IMDIV(IMPRODUCT(COMPLEX(-'Passive Radiator'!C$41,0),J201),IMSUM(COMPLEX('Passive Radiator'!C$41,0),IMPRODUCT(COMPLEX('Passive Radiator'!C$42,0),C201))),IMDIV(IMPRODUCT(COMPLEX('Passive Radiator'!C$42*'Passive Radiator'!C$14/'Passive Radiator'!C$24,0),C201,H201),IMSUM(COMPLEX('Passive Radiator'!C$41,0),IMPRODUCT(COMPLEX('Passive Radiator'!C$42,0),C201))))</f>
        <v>2.36751991367706E-10-2.50282732717765E-09i</v>
      </c>
      <c r="M201" s="40">
        <f t="shared" ref="M201:M209" si="33">(180/PI())*IMARGUMENT(L201)</f>
        <v>-84.596252770328903</v>
      </c>
      <c r="N201" s="51" t="str">
        <f>IMPRODUCT(COMPLEX(('Passive Radiator'!C$10*'Passive Radiator'!C$14)/(2*PI()),0),C201,C201,H201)</f>
        <v>0.113905821265415+0.0101823027780605i</v>
      </c>
      <c r="O201" s="40">
        <f t="shared" ref="O201:O209" si="34">(180/PI())*IMARGUMENT(N201)</f>
        <v>5.1082235242639289</v>
      </c>
      <c r="P201" s="38" t="str">
        <f>IMPRODUCT(COMPLEX(('Passive Radiator'!C$10*'Passive Radiator'!C$24)/(2*PI()),0),C201,C201,J201)</f>
        <v>0.000138479120722011+0.0000131616232308295i</v>
      </c>
      <c r="Q201" s="35">
        <f t="shared" ref="Q201:Q209" si="35">(180/PI())*IMARGUMENT(P201)</f>
        <v>5.4293165636794019</v>
      </c>
      <c r="R201" s="53" t="str">
        <f>IMPRODUCT(COMPLEX(('Passive Radiator'!C$10*'Passive Radiator'!C$24)/(2*PI()),0),C201,C201,L201)</f>
        <v>-0.0000555424026475585+0.000587167365986412i</v>
      </c>
      <c r="S201" s="45">
        <f t="shared" ref="S201:S209" si="36">(180/PI())*IMARGUMENT(R201)</f>
        <v>95.403747229671097</v>
      </c>
      <c r="T201" s="50">
        <f>IMABS(IMDIV(D201,IMSUB(COMPLEX(1,0),IMPRODUCT(COMPLEX('Passive Radiator'!C$18,0),IMPRODUCT(C201,H201)))))</f>
        <v>6.0234860362115468</v>
      </c>
      <c r="U201" s="33">
        <f>20*LOG10('Passive Radiator'!C$31*50000*IMABS(N201))</f>
        <v>104.97211882581954</v>
      </c>
      <c r="V201" s="34">
        <f>20*LOG10('Passive Radiator'!C$31*50000*IMABS(P201))</f>
        <v>46.673375247070368</v>
      </c>
      <c r="W201" s="34">
        <f>20*LOG10('Passive Radiator'!C$31*50000*IMABS(R201))</f>
        <v>59.220559960418186</v>
      </c>
      <c r="X201" s="40">
        <f>1000*'Passive Radiator'!C$31*IMABS(H201)</f>
        <v>3.0222814861437779E-2</v>
      </c>
      <c r="Y201" s="40">
        <f>1000*'Passive Radiator'!C$31*IMABS(J201)</f>
        <v>1.8380940793577902E-5</v>
      </c>
      <c r="Z201" s="40">
        <f>'Passive Radiator'!C$31*IMABS(IMPRODUCT(C201,J201))</f>
        <v>9.6088393129120368E-5</v>
      </c>
      <c r="AA201" s="40">
        <f>1000*'Passive Radiator'!C$31*IMABS(L201)</f>
        <v>7.7934000832855502E-5</v>
      </c>
      <c r="AB201" s="53" t="str">
        <f t="shared" ref="AB201:AB209" si="37">IMSUM(N201,P201,R201)</f>
        <v>0.113988757983489+0.0107826317672777i</v>
      </c>
      <c r="AC201" s="40">
        <f>20*LOG10('Passive Radiator'!C$31*50000*IMABS(AB201))</f>
        <v>104.98256219212381</v>
      </c>
      <c r="AD201" s="40">
        <f t="shared" ref="AD201:AD209" si="38">10^(AC201/20)</f>
        <v>177471.29143021777</v>
      </c>
      <c r="AE201" s="35">
        <f t="shared" ref="AE201:AE209" si="39">(180/PI())*IMARGUMENT(AB201)</f>
        <v>5.4037472296539688</v>
      </c>
      <c r="AG201" s="77"/>
      <c r="AH201" s="2"/>
      <c r="AI201" s="2"/>
      <c r="AJ201" s="2"/>
      <c r="AK201" s="4"/>
      <c r="AL201" s="4"/>
      <c r="AM201" s="4"/>
      <c r="AN201" s="4"/>
      <c r="AO201" s="4"/>
      <c r="AP201" s="4"/>
      <c r="AQ201" s="5"/>
      <c r="AR201" s="5"/>
      <c r="AS201" s="4"/>
      <c r="AT201" s="11"/>
      <c r="AU201" s="11"/>
    </row>
    <row r="202" spans="2:47" x14ac:dyDescent="0.25">
      <c r="B202" s="37">
        <v>851</v>
      </c>
      <c r="C202" s="29" t="str">
        <f t="shared" si="30"/>
        <v>5346.99069640983i</v>
      </c>
      <c r="D202" s="30" t="str">
        <f>COMPLEX('Passive Radiator'!C$19,2*PI()*B202*'Passive Radiator'!C$20)</f>
        <v>6</v>
      </c>
      <c r="E202" s="31" t="str">
        <f>IMSUB(COMPLEX(1,0),IMDIV(COMPLEX('Passive Radiator'!C$41,0),IMSUM(COMPLEX('Passive Radiator'!C$41,0),IMPRODUCT(C202,COMPLEX('Passive Radiator'!C$42,0)))))</f>
        <v>0.999974638420668+0.00503596426936713i</v>
      </c>
      <c r="F202" s="31" t="str">
        <f>IMDIV(IMPRODUCT(C202,COMPLEX(('Passive Radiator'!C$42*'Passive Radiator'!C$14/'Passive Radiator'!C$24),0)),IMSUM(COMPLEX('Passive Radiator'!C$41,0),IMPRODUCT(C202,COMPLEX('Passive Radiator'!C$42,0))))</f>
        <v>0.499987319210334+0.00251798213468357i</v>
      </c>
      <c r="G202" s="42" t="str">
        <f>IMPRODUCT(F202,IMSUB(COMPLEX(1,0),IMDIV(IMPRODUCT(COMPLEX('Passive Radiator'!C$41,0),E202),IMSUM(COMPLEX('Passive Radiator'!C$25-(2*PI()*B202)^2*'Passive Radiator'!C$40,0),IMPRODUCT(C202,COMPLEX('Passive Radiator'!C$26,0)),IMPRODUCT(COMPLEX('Passive Radiator'!C$41,0),E202)))))</f>
        <v>0.500568573453207+0.00252409411147597i</v>
      </c>
      <c r="H202" s="44" t="str">
        <f>IMDIV(COMPLEX('Passive Radiator'!C$18,0),IMPRODUCT(D202,IMSUM(COMPLEX('Passive Radiator'!C$16-(2*PI()*B202)^2*'Passive Radiator'!C$15,0),IMPRODUCT(C202,IMSUM(COMPLEX('Passive Radiator'!C$17,0),IMDIV(COMPLEX('Passive Radiator'!C$18^2,0),D202))),IMPRODUCT(COMPLEX('Passive Radiator'!C$14*'Passive Radiator'!C$41/'Passive Radiator'!C$24,0),G202))))</f>
        <v>-9.28396870514271E-07-8.11286731945879E-08i</v>
      </c>
      <c r="I202" s="39">
        <f t="shared" si="31"/>
        <v>-175.00585076990106</v>
      </c>
      <c r="J202" s="32" t="str">
        <f>IMPRODUCT(IMDIV(IMPRODUCT(COMPLEX(-'Passive Radiator'!C$41,0),F202),IMSUM(IMPRODUCT(COMPLEX('Passive Radiator'!C$41,0),E202),COMPLEX('Passive Radiator'!C$25-(2*PI()*B202)^2*'Passive Radiator'!C$40,0),IMPRODUCT(COMPLEX('Passive Radiator'!C$26,0),C202))),H202)</f>
        <v>-5.39404823881897E-10-5.01155732299189E-11i</v>
      </c>
      <c r="K202" s="39">
        <f t="shared" si="32"/>
        <v>-174.69194351212394</v>
      </c>
      <c r="L202" s="52" t="str">
        <f>IMSUM(IMPRODUCT(COMPLEX(-('Passive Radiator'!C$14/'Passive Radiator'!C$24),0),H202),IMDIV(IMPRODUCT(COMPLEX(-'Passive Radiator'!C$41,0),J202),IMSUM(COMPLEX('Passive Radiator'!C$41,0),IMPRODUCT(COMPLEX('Passive Radiator'!C$42,0),C202))),IMDIV(IMPRODUCT(COMPLEX('Passive Radiator'!C$42*'Passive Radiator'!C$14/'Passive Radiator'!C$24,0),C202,H202),IMSUM(COMPLEX('Passive Radiator'!C$41,0),IMPRODUCT(COMPLEX('Passive Radiator'!C$42,0),C202))))</f>
        <v>2.1631941554936E-10-2.33937311062031E-09i</v>
      </c>
      <c r="M202" s="40">
        <f t="shared" si="33"/>
        <v>-84.716941873823984</v>
      </c>
      <c r="N202" s="51" t="str">
        <f>IMPRODUCT(COMPLEX(('Passive Radiator'!C$10*'Passive Radiator'!C$14)/(2*PI()),0),C202,C202,H202)</f>
        <v>0.113932377881106+0.00995606829897911i</v>
      </c>
      <c r="O202" s="40">
        <f t="shared" si="34"/>
        <v>4.9941492300989552</v>
      </c>
      <c r="P202" s="38" t="str">
        <f>IMPRODUCT(COMPLEX(('Passive Radiator'!C$10*'Passive Radiator'!C$24)/(2*PI()),0),C202,C202,J202)</f>
        <v>0.00013239095515555+0.0000123003138168626i</v>
      </c>
      <c r="Q202" s="35">
        <f t="shared" si="35"/>
        <v>5.308056487876021</v>
      </c>
      <c r="R202" s="53" t="str">
        <f>IMPRODUCT(COMPLEX(('Passive Radiator'!C$10*'Passive Radiator'!C$24)/(2*PI()),0),C202,C202,L202)</f>
        <v>-0.0000530932108414746+0.0005741732866817i</v>
      </c>
      <c r="S202" s="45">
        <f t="shared" si="36"/>
        <v>95.283058126176002</v>
      </c>
      <c r="T202" s="50">
        <f>IMABS(IMDIV(D202,IMSUB(COMPLEX(1,0),IMPRODUCT(COMPLEX('Passive Radiator'!C$18,0),IMPRODUCT(C202,H202)))))</f>
        <v>6.022445626084636</v>
      </c>
      <c r="U202" s="33">
        <f>20*LOG10('Passive Radiator'!C$31*50000*IMABS(N202))</f>
        <v>104.97261512219478</v>
      </c>
      <c r="V202" s="34">
        <f>20*LOG10('Passive Radiator'!C$31*50000*IMABS(P202))</f>
        <v>46.281128067770688</v>
      </c>
      <c r="W202" s="34">
        <f>20*LOG10('Passive Radiator'!C$31*50000*IMABS(R202))</f>
        <v>59.024470159328423</v>
      </c>
      <c r="X202" s="40">
        <f>1000*'Passive Radiator'!C$31*IMABS(H202)</f>
        <v>2.8889981117577786E-2</v>
      </c>
      <c r="Y202" s="40">
        <f>1000*'Passive Radiator'!C$31*IMABS(J202)</f>
        <v>1.6793565388375454E-5</v>
      </c>
      <c r="Z202" s="40">
        <f>'Passive Radiator'!C$31*IMABS(IMPRODUCT(C202,J202))</f>
        <v>8.9795037891193807E-5</v>
      </c>
      <c r="AA202" s="40">
        <f>1000*'Passive Radiator'!C$31*IMABS(L202)</f>
        <v>7.2829950400008642E-5</v>
      </c>
      <c r="AB202" s="53" t="str">
        <f t="shared" si="37"/>
        <v>0.11401167562542+0.0105425418994777i</v>
      </c>
      <c r="AC202" s="40">
        <f>20*LOG10('Passive Radiator'!C$31*50000*IMABS(AB202))</f>
        <v>104.98259706691174</v>
      </c>
      <c r="AD202" s="40">
        <f t="shared" si="38"/>
        <v>177472.00399811062</v>
      </c>
      <c r="AE202" s="35">
        <f t="shared" si="39"/>
        <v>5.2830581262041285</v>
      </c>
      <c r="AG202" s="77"/>
      <c r="AH202" s="2"/>
      <c r="AI202" s="2"/>
      <c r="AJ202" s="2"/>
      <c r="AK202" s="4"/>
      <c r="AL202" s="4"/>
      <c r="AM202" s="4"/>
      <c r="AN202" s="4"/>
      <c r="AO202" s="4"/>
      <c r="AP202" s="4"/>
      <c r="AQ202" s="5"/>
      <c r="AR202" s="5"/>
      <c r="AS202" s="4"/>
      <c r="AT202" s="11"/>
      <c r="AU202" s="11"/>
    </row>
    <row r="203" spans="2:47" x14ac:dyDescent="0.25">
      <c r="B203" s="37">
        <v>871</v>
      </c>
      <c r="C203" s="29" t="str">
        <f t="shared" si="30"/>
        <v>5472.65440255342i</v>
      </c>
      <c r="D203" s="30" t="str">
        <f>COMPLEX('Passive Radiator'!C$19,2*PI()*B203*'Passive Radiator'!C$20)</f>
        <v>6</v>
      </c>
      <c r="E203" s="31" t="str">
        <f>IMSUB(COMPLEX(1,0),IMDIV(COMPLEX('Passive Radiator'!C$41,0),IMSUM(COMPLEX('Passive Radiator'!C$41,0),IMPRODUCT(C203,COMPLEX('Passive Radiator'!C$42,0)))))</f>
        <v>0.999975789731559+0.00492033355616643i</v>
      </c>
      <c r="F203" s="31" t="str">
        <f>IMDIV(IMPRODUCT(C203,COMPLEX(('Passive Radiator'!C$42*'Passive Radiator'!C$14/'Passive Radiator'!C$24),0)),IMSUM(COMPLEX('Passive Radiator'!C$41,0),IMPRODUCT(C203,COMPLEX('Passive Radiator'!C$42,0))))</f>
        <v>0.499987894865781+0.00246016677808322i</v>
      </c>
      <c r="G203" s="42" t="str">
        <f>IMPRODUCT(F203,IMSUB(COMPLEX(1,0),IMDIV(IMPRODUCT(COMPLEX('Passive Radiator'!C$41,0),E203),IMSUM(COMPLEX('Passive Radiator'!C$25-(2*PI()*B203)^2*'Passive Radiator'!C$40,0),IMPRODUCT(C203,COMPLEX('Passive Radiator'!C$26,0)),IMPRODUCT(COMPLEX('Passive Radiator'!C$41,0),E203)))))</f>
        <v>0.500542732625008+0.00246586685081099i</v>
      </c>
      <c r="H203" s="44" t="str">
        <f>IMDIV(COMPLEX('Passive Radiator'!C$18,0),IMPRODUCT(D203,IMSUM(COMPLEX('Passive Radiator'!C$16-(2*PI()*B203)^2*'Passive Radiator'!C$15,0),IMPRODUCT(C203,IMSUM(COMPLEX('Passive Radiator'!C$17,0),IMDIV(COMPLEX('Passive Radiator'!C$18^2,0),D203))),IMPRODUCT(COMPLEX('Passive Radiator'!C$14*'Passive Radiator'!C$41/'Passive Radiator'!C$24,0),G203))))</f>
        <v>-8.86453502121479E-07-7.56755959280608E-08i</v>
      </c>
      <c r="I203" s="39">
        <f t="shared" si="31"/>
        <v>-175.12055065608044</v>
      </c>
      <c r="J203" s="32" t="str">
        <f>IMPRODUCT(IMDIV(IMPRODUCT(COMPLEX(-'Passive Radiator'!C$41,0),F203),IMSUM(IMPRODUCT(COMPLEX('Passive Radiator'!C$41,0),E203),COMPLEX('Passive Radiator'!C$25-(2*PI()*B203)^2*'Passive Radiator'!C$40,0),IMPRODUCT(COMPLEX('Passive Radiator'!C$26,0),C203))),H203)</f>
        <v>-4.91637979065928E-10-4.46225849837129E-11i</v>
      </c>
      <c r="K203" s="39">
        <f t="shared" si="32"/>
        <v>-174.81386754127399</v>
      </c>
      <c r="L203" s="52" t="str">
        <f>IMSUM(IMPRODUCT(COMPLEX(-('Passive Radiator'!C$14/'Passive Radiator'!C$24),0),H203),IMDIV(IMPRODUCT(COMPLEX(-'Passive Radiator'!C$41,0),J203),IMSUM(COMPLEX('Passive Radiator'!C$41,0),IMPRODUCT(COMPLEX('Passive Radiator'!C$42,0),C203))),IMDIV(IMPRODUCT(COMPLEX('Passive Radiator'!C$42*'Passive Radiator'!C$14/'Passive Radiator'!C$24,0),C203,H203),IMSUM(COMPLEX('Passive Radiator'!C$41,0),IMPRODUCT(COMPLEX('Passive Radiator'!C$42,0),C203))))</f>
        <v>1.97136686327718E-10-2.18232533550992E-09i</v>
      </c>
      <c r="M203" s="40">
        <f t="shared" si="33"/>
        <v>-84.838291797329276</v>
      </c>
      <c r="N203" s="51" t="str">
        <f>IMPRODUCT(COMPLEX(('Passive Radiator'!C$10*'Passive Radiator'!C$14)/(2*PI()),0),C203,C203,H203)</f>
        <v>0.113958478911833+0.00972851456062783i</v>
      </c>
      <c r="O203" s="40">
        <f t="shared" si="34"/>
        <v>4.8794493439195685</v>
      </c>
      <c r="P203" s="38" t="str">
        <f>IMPRODUCT(COMPLEX(('Passive Radiator'!C$10*'Passive Radiator'!C$24)/(2*PI()),0),C203,C203,J203)</f>
        <v>0.000126405538780224+0.0000114729580236033i</v>
      </c>
      <c r="Q203" s="35">
        <f t="shared" si="35"/>
        <v>5.1861324587260054</v>
      </c>
      <c r="R203" s="53" t="str">
        <f>IMPRODUCT(COMPLEX(('Passive Radiator'!C$10*'Passive Radiator'!C$24)/(2*PI()),0),C203,C203,L203)</f>
        <v>-0.0000506860131024612+0.00056109987750127i</v>
      </c>
      <c r="S203" s="45">
        <f t="shared" si="36"/>
        <v>95.161708202670724</v>
      </c>
      <c r="T203" s="50">
        <f>IMABS(IMDIV(D203,IMSUB(COMPLEX(1,0),IMPRODUCT(COMPLEX('Passive Radiator'!C$18,0),IMPRODUCT(C203,H203)))))</f>
        <v>6.0214234859660527</v>
      </c>
      <c r="U203" s="33">
        <f>20*LOG10('Passive Radiator'!C$31*50000*IMABS(N203))</f>
        <v>104.9731028189364</v>
      </c>
      <c r="V203" s="34">
        <f>20*LOG10('Passive Radiator'!C$31*50000*IMABS(P203))</f>
        <v>45.877586402244539</v>
      </c>
      <c r="W203" s="34">
        <f>20*LOG10('Passive Radiator'!C$31*50000*IMABS(R203))</f>
        <v>58.822732529822602</v>
      </c>
      <c r="X203" s="40">
        <f>1000*'Passive Radiator'!C$31*IMABS(H203)</f>
        <v>2.7580012138504303E-2</v>
      </c>
      <c r="Y203" s="40">
        <f>1000*'Passive Radiator'!C$31*IMABS(J203)</f>
        <v>1.5303424895303101E-5</v>
      </c>
      <c r="Z203" s="40">
        <f>'Passive Radiator'!C$31*IMABS(IMPRODUCT(C203,J203))</f>
        <v>8.3750355627426246E-5</v>
      </c>
      <c r="AA203" s="40">
        <f>1000*'Passive Radiator'!C$31*IMABS(L203)</f>
        <v>6.7927548756919478E-5</v>
      </c>
      <c r="AB203" s="53" t="str">
        <f t="shared" si="37"/>
        <v>0.114034198437511+0.0103010873961527i</v>
      </c>
      <c r="AC203" s="40">
        <f>20*LOG10('Passive Radiator'!C$31*50000*IMABS(AB203))</f>
        <v>104.98263133586772</v>
      </c>
      <c r="AD203" s="40">
        <f t="shared" si="38"/>
        <v>177472.70419032403</v>
      </c>
      <c r="AE203" s="35">
        <f t="shared" si="39"/>
        <v>5.1617082026519068</v>
      </c>
      <c r="AG203" s="77"/>
      <c r="AH203" s="2"/>
      <c r="AI203" s="2"/>
      <c r="AJ203" s="2"/>
      <c r="AK203" s="4"/>
      <c r="AL203" s="4"/>
      <c r="AM203" s="4"/>
      <c r="AN203" s="4"/>
      <c r="AO203" s="4"/>
      <c r="AP203" s="4"/>
      <c r="AQ203" s="5"/>
      <c r="AR203" s="5"/>
      <c r="AS203" s="4"/>
      <c r="AT203" s="11"/>
      <c r="AU203" s="11"/>
    </row>
    <row r="204" spans="2:47" x14ac:dyDescent="0.25">
      <c r="B204" s="37">
        <v>891</v>
      </c>
      <c r="C204" s="29" t="str">
        <f t="shared" si="30"/>
        <v>5598.31810869701i</v>
      </c>
      <c r="D204" s="30" t="str">
        <f>COMPLEX('Passive Radiator'!C$19,2*PI()*B204*'Passive Radiator'!C$20)</f>
        <v>6</v>
      </c>
      <c r="E204" s="31" t="str">
        <f>IMSUB(COMPLEX(1,0),IMDIV(COMPLEX('Passive Radiator'!C$41,0),IMSUM(COMPLEX('Passive Radiator'!C$41,0),IMPRODUCT(C204,COMPLEX('Passive Radiator'!C$42,0)))))</f>
        <v>0.999976864388997+0.00480989352760459i</v>
      </c>
      <c r="F204" s="31" t="str">
        <f>IMDIV(IMPRODUCT(C204,COMPLEX(('Passive Radiator'!C$42*'Passive Radiator'!C$14/'Passive Radiator'!C$24),0)),IMSUM(COMPLEX('Passive Radiator'!C$41,0),IMPRODUCT(C204,COMPLEX('Passive Radiator'!C$42,0))))</f>
        <v>0.499988432194498+0.0024049467638023i</v>
      </c>
      <c r="G204" s="42" t="str">
        <f>IMPRODUCT(F204,IMSUB(COMPLEX(1,0),IMDIV(IMPRODUCT(COMPLEX('Passive Radiator'!C$41,0),E204),IMSUM(COMPLEX('Passive Radiator'!C$25-(2*PI()*B204)^2*'Passive Radiator'!C$40,0),IMPRODUCT(C204,COMPLEX('Passive Radiator'!C$26,0)),IMPRODUCT(COMPLEX('Passive Radiator'!C$41,0),E204)))))</f>
        <v>0.500518614833166+0.00241027113838657i</v>
      </c>
      <c r="H204" s="44" t="str">
        <f>IMDIV(COMPLEX('Passive Radiator'!C$18,0),IMPRODUCT(D204,IMSUM(COMPLEX('Passive Radiator'!C$16-(2*PI()*B204)^2*'Passive Radiator'!C$15,0),IMPRODUCT(C204,IMSUM(COMPLEX('Passive Radiator'!C$17,0),IMDIV(COMPLEX('Passive Radiator'!C$18^2,0),D204))),IMPRODUCT(COMPLEX('Passive Radiator'!C$14*'Passive Radiator'!C$41/'Passive Radiator'!C$24,0),G204))))</f>
        <v>-8.47285374884508E-07-7.07003093964624E-08i</v>
      </c>
      <c r="I204" s="39">
        <f t="shared" si="31"/>
        <v>-175.23009973740236</v>
      </c>
      <c r="J204" s="32" t="str">
        <f>IMPRODUCT(IMDIV(IMPRODUCT(COMPLEX(-'Passive Radiator'!C$41,0),F204),IMSUM(IMPRODUCT(COMPLEX('Passive Radiator'!C$41,0),E204),COMPLEX('Passive Radiator'!C$25-(2*PI()*B204)^2*'Passive Radiator'!C$40,0),IMPRODUCT(COMPLEX('Passive Radiator'!C$26,0),C204))),H204)</f>
        <v>-4.49041558625657E-10-3.98364208597207E-11i</v>
      </c>
      <c r="K204" s="39">
        <f t="shared" si="32"/>
        <v>-174.93031539539302</v>
      </c>
      <c r="L204" s="52" t="str">
        <f>IMSUM(IMPRODUCT(COMPLEX(-('Passive Radiator'!C$14/'Passive Radiator'!C$24),0),H204),IMDIV(IMPRODUCT(COMPLEX(-'Passive Radiator'!C$41,0),J204),IMSUM(COMPLEX('Passive Radiator'!C$41,0),IMPRODUCT(COMPLEX('Passive Radiator'!C$42,0),C204))),IMDIV(IMPRODUCT(COMPLEX('Passive Radiator'!C$42*'Passive Radiator'!C$14/'Passive Radiator'!C$24,0),C204,H204),IMSUM(COMPLEX('Passive Radiator'!C$41,0),IMPRODUCT(COMPLEX('Passive Radiator'!C$42,0),C204))))</f>
        <v>1.80033710496695E-10-2.03901729336412E-09i</v>
      </c>
      <c r="M204" s="40">
        <f t="shared" si="33"/>
        <v>-84.954191325319783</v>
      </c>
      <c r="N204" s="51" t="str">
        <f>IMPRODUCT(COMPLEX(('Passive Radiator'!C$10*'Passive Radiator'!C$14)/(2*PI()),0),C204,C204,H204)</f>
        <v>0.113982844743093+0.00951110762454041i</v>
      </c>
      <c r="O204" s="40">
        <f t="shared" si="34"/>
        <v>4.7699002625976554</v>
      </c>
      <c r="P204" s="38" t="str">
        <f>IMPRODUCT(COMPLEX(('Passive Radiator'!C$10*'Passive Radiator'!C$24)/(2*PI()),0),C204,C204,J204)</f>
        <v>0.000120816517733477+0.0000107181563817102i</v>
      </c>
      <c r="Q204" s="35">
        <f t="shared" si="35"/>
        <v>5.0696846046069401</v>
      </c>
      <c r="R204" s="53" t="str">
        <f>IMPRODUCT(COMPLEX(('Passive Radiator'!C$10*'Passive Radiator'!C$24)/(2*PI()),0),C204,C204,L204)</f>
        <v>-0.0000484388261153803+0.000548606168517152i</v>
      </c>
      <c r="S204" s="45">
        <f t="shared" si="36"/>
        <v>95.045808674680217</v>
      </c>
      <c r="T204" s="50">
        <f>IMABS(IMDIV(D204,IMSUB(COMPLEX(1,0),IMPRODUCT(COMPLEX('Passive Radiator'!C$18,0),IMPRODUCT(C204,H204)))))</f>
        <v>6.0204696747350024</v>
      </c>
      <c r="U204" s="33">
        <f>20*LOG10('Passive Radiator'!C$31*50000*IMABS(N204))</f>
        <v>104.97355801702669</v>
      </c>
      <c r="V204" s="34">
        <f>20*LOG10('Passive Radiator'!C$31*50000*IMABS(P204))</f>
        <v>45.483206427386911</v>
      </c>
      <c r="W204" s="34">
        <f>20*LOG10('Passive Radiator'!C$31*50000*IMABS(R204))</f>
        <v>58.625573533238821</v>
      </c>
      <c r="X204" s="40">
        <f>1000*'Passive Radiator'!C$31*IMABS(H204)</f>
        <v>2.6357129769238933E-2</v>
      </c>
      <c r="Y204" s="40">
        <f>1000*'Passive Radiator'!C$31*IMABS(J204)</f>
        <v>1.3974958911913734E-5</v>
      </c>
      <c r="Z204" s="40">
        <f>'Passive Radiator'!C$31*IMABS(IMPRODUCT(C204,J204))</f>
        <v>7.8236265544863456E-5</v>
      </c>
      <c r="AA204" s="40">
        <f>1000*'Passive Radiator'!C$31*IMABS(L204)</f>
        <v>6.34554451314509E-5</v>
      </c>
      <c r="AB204" s="53" t="str">
        <f t="shared" si="37"/>
        <v>0.114055222434711+0.0100704319494393i</v>
      </c>
      <c r="AC204" s="40">
        <f>20*LOG10('Passive Radiator'!C$31*50000*IMABS(AB204))</f>
        <v>104.98266331986818</v>
      </c>
      <c r="AD204" s="40">
        <f t="shared" si="38"/>
        <v>177473.35769822475</v>
      </c>
      <c r="AE204" s="35">
        <f t="shared" si="39"/>
        <v>5.0458086747062199</v>
      </c>
      <c r="AG204" s="77"/>
      <c r="AH204" s="2"/>
      <c r="AI204" s="2"/>
      <c r="AJ204" s="2"/>
      <c r="AK204" s="4"/>
      <c r="AL204" s="4"/>
      <c r="AM204" s="4"/>
      <c r="AN204" s="4"/>
      <c r="AO204" s="4"/>
      <c r="AP204" s="4"/>
      <c r="AQ204" s="5"/>
      <c r="AR204" s="5"/>
      <c r="AS204" s="4"/>
      <c r="AT204" s="11"/>
      <c r="AU204" s="11"/>
    </row>
    <row r="205" spans="2:47" x14ac:dyDescent="0.25">
      <c r="B205" s="37">
        <v>912</v>
      </c>
      <c r="C205" s="29" t="str">
        <f t="shared" si="30"/>
        <v>5730.26500014778i</v>
      </c>
      <c r="D205" s="30" t="str">
        <f>COMPLEX('Passive Radiator'!C$19,2*PI()*B205*'Passive Radiator'!C$20)</f>
        <v>6</v>
      </c>
      <c r="E205" s="31" t="str">
        <f>IMSUB(COMPLEX(1,0),IMDIV(COMPLEX('Passive Radiator'!C$41,0),IMSUM(COMPLEX('Passive Radiator'!C$41,0),IMPRODUCT(C205,COMPLEX('Passive Radiator'!C$42,0)))))</f>
        <v>0.999977917554749+0.00469914434941142i</v>
      </c>
      <c r="F205" s="31" t="str">
        <f>IMDIV(IMPRODUCT(C205,COMPLEX(('Passive Radiator'!C$42*'Passive Radiator'!C$14/'Passive Radiator'!C$24),0)),IMSUM(COMPLEX('Passive Radiator'!C$41,0),IMPRODUCT(C205,COMPLEX('Passive Radiator'!C$42,0))))</f>
        <v>0.499988958777378+0.00234957217470573i</v>
      </c>
      <c r="G205" s="42" t="str">
        <f>IMPRODUCT(F205,IMSUB(COMPLEX(1,0),IMDIV(IMPRODUCT(COMPLEX('Passive Radiator'!C$41,0),E205),IMSUM(COMPLEX('Passive Radiator'!C$25-(2*PI()*B205)^2*'Passive Radiator'!C$40,0),IMPRODUCT(C205,COMPLEX('Passive Radiator'!C$26,0)),IMPRODUCT(COMPLEX('Passive Radiator'!C$41,0),E205)))))</f>
        <v>0.500494981773902+0.00235453677988007i</v>
      </c>
      <c r="H205" s="44" t="str">
        <f>IMDIV(COMPLEX('Passive Radiator'!C$18,0),IMPRODUCT(D205,IMSUM(COMPLEX('Passive Radiator'!C$16-(2*PI()*B205)^2*'Passive Radiator'!C$15,0),IMPRODUCT(C205,IMSUM(COMPLEX('Passive Radiator'!C$17,0),IMDIV(COMPLEX('Passive Radiator'!C$18^2,0),D205))),IMPRODUCT(COMPLEX('Passive Radiator'!C$14*'Passive Radiator'!C$41/'Passive Radiator'!C$24,0),G205))))</f>
        <v>-8.0888433076993E-07-6.59345640070794E-08i</v>
      </c>
      <c r="I205" s="39">
        <f t="shared" si="31"/>
        <v>-175.33995364760517</v>
      </c>
      <c r="J205" s="32" t="str">
        <f>IMPRODUCT(IMDIV(IMPRODUCT(COMPLEX(-'Passive Radiator'!C$41,0),F205),IMSUM(IMPRODUCT(COMPLEX('Passive Radiator'!C$41,0),E205),COMPLEX('Passive Radiator'!C$25-(2*PI()*B205)^2*'Passive Radiator'!C$40,0),IMPRODUCT(COMPLEX('Passive Radiator'!C$26,0),C205))),H205)</f>
        <v>-4.09162392639219E-10-3.54582668471284E-11i</v>
      </c>
      <c r="K205" s="39">
        <f t="shared" si="32"/>
        <v>-175.04708635738041</v>
      </c>
      <c r="L205" s="52" t="str">
        <f>IMSUM(IMPRODUCT(COMPLEX(-('Passive Radiator'!C$14/'Passive Radiator'!C$24),0),H205),IMDIV(IMPRODUCT(COMPLEX(-'Passive Radiator'!C$41,0),J205),IMSUM(COMPLEX('Passive Radiator'!C$41,0),IMPRODUCT(COMPLEX('Passive Radiator'!C$42,0),C205))),IMDIV(IMPRODUCT(COMPLEX('Passive Radiator'!C$42*'Passive Radiator'!C$14/'Passive Radiator'!C$24,0),C205,H205),IMSUM(COMPLEX('Passive Radiator'!C$41,0),IMPRODUCT(COMPLEX('Passive Radiator'!C$42,0),C205))))</f>
        <v>1.64024747736395E-10-1.90172604807282E-09i</v>
      </c>
      <c r="M205" s="40">
        <f t="shared" si="33"/>
        <v>-85.070412433623019</v>
      </c>
      <c r="N205" s="51" t="str">
        <f>IMPRODUCT(COMPLEX(('Passive Radiator'!C$10*'Passive Radiator'!C$14)/(2*PI()),0),C205,C205,H205)</f>
        <v>0.114006725715738+0.00929302678763336i</v>
      </c>
      <c r="O205" s="40">
        <f t="shared" si="34"/>
        <v>4.6600463523948354</v>
      </c>
      <c r="P205" s="38" t="str">
        <f>IMPRODUCT(COMPLEX(('Passive Radiator'!C$10*'Passive Radiator'!C$24)/(2*PI()),0),C205,C205,J205)</f>
        <v>0.000115337293346784+9.99520141266229E-06i</v>
      </c>
      <c r="Q205" s="35">
        <f t="shared" si="35"/>
        <v>4.9529136426196061</v>
      </c>
      <c r="R205" s="53" t="str">
        <f>IMPRODUCT(COMPLEX(('Passive Radiator'!C$10*'Passive Radiator'!C$24)/(2*PI()),0),C205,C205,L205)</f>
        <v>-0.0000462363374203994+0.000536070614058608i</v>
      </c>
      <c r="S205" s="45">
        <f t="shared" si="36"/>
        <v>94.929587566376981</v>
      </c>
      <c r="T205" s="50">
        <f>IMABS(IMDIV(D205,IMSUB(COMPLEX(1,0),IMPRODUCT(COMPLEX('Passive Radiator'!C$18,0),IMPRODUCT(C205,H205)))))</f>
        <v>6.0195351964419261</v>
      </c>
      <c r="U205" s="33">
        <f>20*LOG10('Passive Radiator'!C$31*50000*IMABS(N205))</f>
        <v>104.97400408540329</v>
      </c>
      <c r="V205" s="34">
        <f>20*LOG10('Passive Radiator'!C$31*50000*IMABS(P205))</f>
        <v>45.078522999332655</v>
      </c>
      <c r="W205" s="34">
        <f>20*LOG10('Passive Radiator'!C$31*50000*IMABS(R205))</f>
        <v>58.423262188629579</v>
      </c>
      <c r="X205" s="40">
        <f>1000*'Passive Radiator'!C$31*IMABS(H205)</f>
        <v>2.5158581427246259E-2</v>
      </c>
      <c r="Y205" s="40">
        <f>1000*'Passive Radiator'!C$31*IMABS(J205)</f>
        <v>1.273157403076181E-5</v>
      </c>
      <c r="Z205" s="40">
        <f>'Passive Radiator'!C$31*IMABS(IMPRODUCT(C205,J205))</f>
        <v>7.2955293065264787E-5</v>
      </c>
      <c r="AA205" s="40">
        <f>1000*'Passive Radiator'!C$31*IMABS(L205)</f>
        <v>5.9172382938976653E-5</v>
      </c>
      <c r="AB205" s="53" t="str">
        <f t="shared" si="37"/>
        <v>0.114075826671664+0.00983909260310463i</v>
      </c>
      <c r="AC205" s="40">
        <f>20*LOG10('Passive Radiator'!C$31*50000*IMABS(AB205))</f>
        <v>104.98269466108948</v>
      </c>
      <c r="AD205" s="40">
        <f t="shared" si="38"/>
        <v>177473.99807497871</v>
      </c>
      <c r="AE205" s="35">
        <f t="shared" si="39"/>
        <v>4.9295875663990687</v>
      </c>
      <c r="AG205" s="77"/>
      <c r="AH205" s="2"/>
      <c r="AI205" s="2"/>
      <c r="AJ205" s="2"/>
      <c r="AK205" s="4"/>
      <c r="AL205" s="4"/>
      <c r="AM205" s="4"/>
      <c r="AN205" s="4"/>
      <c r="AO205" s="4"/>
      <c r="AP205" s="4"/>
      <c r="AQ205" s="5"/>
      <c r="AR205" s="5"/>
      <c r="AS205" s="4"/>
      <c r="AT205" s="11"/>
      <c r="AU205" s="11"/>
    </row>
    <row r="206" spans="2:47" x14ac:dyDescent="0.25">
      <c r="B206" s="37">
        <v>933</v>
      </c>
      <c r="C206" s="29" t="str">
        <f t="shared" si="30"/>
        <v>5862.21189159855i</v>
      </c>
      <c r="D206" s="30" t="str">
        <f>COMPLEX('Passive Radiator'!C$19,2*PI()*B206*'Passive Radiator'!C$20)</f>
        <v>6</v>
      </c>
      <c r="E206" s="31" t="str">
        <f>IMSUB(COMPLEX(1,0),IMDIV(COMPLEX('Passive Radiator'!C$41,0),IMSUM(COMPLEX('Passive Radiator'!C$41,0),IMPRODUCT(C206,COMPLEX('Passive Radiator'!C$42,0)))))</f>
        <v>0.999978900411843+0.00459338034180911i</v>
      </c>
      <c r="F206" s="31" t="str">
        <f>IMDIV(IMPRODUCT(C206,COMPLEX(('Passive Radiator'!C$42*'Passive Radiator'!C$14/'Passive Radiator'!C$24),0)),IMSUM(COMPLEX('Passive Radiator'!C$41,0),IMPRODUCT(C206,COMPLEX('Passive Radiator'!C$42,0))))</f>
        <v>0.499989450205923+0.00229669017090456i</v>
      </c>
      <c r="G206" s="42" t="str">
        <f>IMPRODUCT(F206,IMSUB(COMPLEX(1,0),IMDIV(IMPRODUCT(COMPLEX('Passive Radiator'!C$41,0),E206),IMSUM(COMPLEX('Passive Radiator'!C$25-(2*PI()*B206)^2*'Passive Radiator'!C$40,0),IMPRODUCT(C206,COMPLEX('Passive Radiator'!C$26,0)),IMPRODUCT(COMPLEX('Passive Radiator'!C$41,0),E206)))))</f>
        <v>0.500472928593633+0.00230132671064424i</v>
      </c>
      <c r="H206" s="44" t="str">
        <f>IMDIV(COMPLEX('Passive Radiator'!C$18,0),IMPRODUCT(D206,IMSUM(COMPLEX('Passive Radiator'!C$16-(2*PI()*B206)^2*'Passive Radiator'!C$15,0),IMPRODUCT(C206,IMSUM(COMPLEX('Passive Radiator'!C$17,0),IMDIV(COMPLEX('Passive Radiator'!C$18^2,0),D206))),IMPRODUCT(COMPLEX('Passive Radiator'!C$14*'Passive Radiator'!C$41/'Passive Radiator'!C$24,0),G206))))</f>
        <v>-7.73032423654208E-07-6.15875690009666E-08i</v>
      </c>
      <c r="I206" s="39">
        <f t="shared" si="31"/>
        <v>-175.44486101700835</v>
      </c>
      <c r="J206" s="32" t="str">
        <f>IMPRODUCT(IMDIV(IMPRODUCT(COMPLEX(-'Passive Radiator'!C$41,0),F206),IMSUM(IMPRODUCT(COMPLEX('Passive Radiator'!C$41,0),E206),COMPLEX('Passive Radiator'!C$25-(2*PI()*B206)^2*'Passive Radiator'!C$40,0),IMPRODUCT(COMPLEX('Passive Radiator'!C$26,0),C206))),H206)</f>
        <v>-3.73612157111424E-10-3.16449790739253E-11i</v>
      </c>
      <c r="K206" s="39">
        <f t="shared" si="32"/>
        <v>-175.15859847712471</v>
      </c>
      <c r="L206" s="52" t="str">
        <f>IMSUM(IMPRODUCT(COMPLEX(-('Passive Radiator'!C$14/'Passive Radiator'!C$24),0),H206),IMDIV(IMPRODUCT(COMPLEX(-'Passive Radiator'!C$41,0),J206),IMSUM(COMPLEX('Passive Radiator'!C$41,0),IMPRODUCT(COMPLEX('Passive Radiator'!C$42,0),C206))),IMDIV(IMPRODUCT(COMPLEX('Passive Radiator'!C$42*'Passive Radiator'!C$14/'Passive Radiator'!C$24,0),C206,H206),IMSUM(COMPLEX('Passive Radiator'!C$41,0),IMPRODUCT(COMPLEX('Passive Radiator'!C$42,0),C206))))</f>
        <v>1.49756137747489E-10-1.77648170806841E-09i</v>
      </c>
      <c r="M206" s="40">
        <f t="shared" si="33"/>
        <v>-85.181399457075145</v>
      </c>
      <c r="N206" s="51" t="str">
        <f>IMPRODUCT(COMPLEX(('Passive Radiator'!C$10*'Passive Radiator'!C$14)/(2*PI()),0),C206,C206,H206)</f>
        <v>0.114029014575542+0.00908470277363788i</v>
      </c>
      <c r="O206" s="40">
        <f t="shared" si="34"/>
        <v>4.5551389829916342</v>
      </c>
      <c r="P206" s="38" t="str">
        <f>IMPRODUCT(COMPLEX(('Passive Radiator'!C$10*'Passive Radiator'!C$24)/(2*PI()),0),C206,C206,J206)</f>
        <v>0.000110222093680032+9.33581999835355E-06i</v>
      </c>
      <c r="Q206" s="35">
        <f t="shared" si="35"/>
        <v>4.8414015228752545</v>
      </c>
      <c r="R206" s="53" t="str">
        <f>IMPRODUCT(COMPLEX(('Passive Radiator'!C$10*'Passive Radiator'!C$24)/(2*PI()),0),C206,C206,L206)</f>
        <v>-0.0000441806689899566+0.000524093045476523i</v>
      </c>
      <c r="S206" s="45">
        <f t="shared" si="36"/>
        <v>94.818600542924855</v>
      </c>
      <c r="T206" s="50">
        <f>IMABS(IMDIV(D206,IMSUB(COMPLEX(1,0),IMPRODUCT(COMPLEX('Passive Radiator'!C$18,0),IMPRODUCT(C206,H206)))))</f>
        <v>6.0186633336216886</v>
      </c>
      <c r="U206" s="33">
        <f>20*LOG10('Passive Radiator'!C$31*50000*IMABS(N206))</f>
        <v>104.97442035099704</v>
      </c>
      <c r="V206" s="34">
        <f>20*LOG10('Passive Radiator'!C$31*50000*IMABS(P206))</f>
        <v>44.683052593800213</v>
      </c>
      <c r="W206" s="34">
        <f>20*LOG10('Passive Radiator'!C$31*50000*IMABS(R206))</f>
        <v>58.22555532636197</v>
      </c>
      <c r="X206" s="40">
        <f>1000*'Passive Radiator'!C$31*IMABS(H206)</f>
        <v>2.4039938489226174E-2</v>
      </c>
      <c r="Y206" s="40">
        <f>1000*'Passive Radiator'!C$31*IMABS(J206)</f>
        <v>1.1623447773573938E-5</v>
      </c>
      <c r="Z206" s="40">
        <f>'Passive Radiator'!C$31*IMABS(IMPRODUCT(C206,J206))</f>
        <v>6.8139113759619976E-5</v>
      </c>
      <c r="AA206" s="40">
        <f>1000*'Passive Radiator'!C$31*IMABS(L206)</f>
        <v>5.526626373891044E-5</v>
      </c>
      <c r="AB206" s="53" t="str">
        <f t="shared" si="37"/>
        <v>0.114095056000232+0.00961813163911276i</v>
      </c>
      <c r="AC206" s="40">
        <f>20*LOG10('Passive Radiator'!C$31*50000*IMABS(AB206))</f>
        <v>104.9827239071833</v>
      </c>
      <c r="AD206" s="40">
        <f t="shared" si="38"/>
        <v>177474.59564530911</v>
      </c>
      <c r="AE206" s="35">
        <f t="shared" si="39"/>
        <v>4.81860054292477</v>
      </c>
      <c r="AG206" s="77"/>
      <c r="AH206" s="2"/>
      <c r="AI206" s="2"/>
      <c r="AJ206" s="2"/>
      <c r="AK206" s="4"/>
      <c r="AL206" s="4"/>
      <c r="AM206" s="4"/>
      <c r="AN206" s="4"/>
      <c r="AO206" s="4"/>
      <c r="AP206" s="4"/>
      <c r="AQ206" s="5"/>
      <c r="AR206" s="5"/>
      <c r="AS206" s="4"/>
      <c r="AT206" s="11"/>
      <c r="AU206" s="11"/>
    </row>
    <row r="207" spans="2:47" x14ac:dyDescent="0.25">
      <c r="B207" s="37">
        <v>955</v>
      </c>
      <c r="C207" s="29" t="str">
        <f t="shared" si="30"/>
        <v>6000.4419683565i</v>
      </c>
      <c r="D207" s="30" t="str">
        <f>COMPLEX('Passive Radiator'!C$19,2*PI()*B207*'Passive Radiator'!C$20)</f>
        <v>6</v>
      </c>
      <c r="E207" s="31" t="str">
        <f>IMSUB(COMPLEX(1,0),IMDIV(COMPLEX('Passive Radiator'!C$41,0),IMSUM(COMPLEX('Passive Radiator'!C$41,0),IMPRODUCT(C207,COMPLEX('Passive Radiator'!C$42,0)))))</f>
        <v>0.999979861322831+0.00448756856240613i</v>
      </c>
      <c r="F207" s="31" t="str">
        <f>IMDIV(IMPRODUCT(C207,COMPLEX(('Passive Radiator'!C$42*'Passive Radiator'!C$14/'Passive Radiator'!C$24),0)),IMSUM(COMPLEX('Passive Radiator'!C$41,0),IMPRODUCT(C207,COMPLEX('Passive Radiator'!C$42,0))))</f>
        <v>0.499989930661416+0.00224378428120306i</v>
      </c>
      <c r="G207" s="42" t="str">
        <f>IMPRODUCT(F207,IMSUB(COMPLEX(1,0),IMDIV(IMPRODUCT(COMPLEX('Passive Radiator'!C$41,0),E207),IMSUM(COMPLEX('Passive Radiator'!C$25-(2*PI()*B207)^2*'Passive Radiator'!C$40,0),IMPRODUCT(C207,COMPLEX('Passive Radiator'!C$26,0)),IMPRODUCT(COMPLEX('Passive Radiator'!C$41,0),E207)))))</f>
        <v>0.500451369844104+0.00224810741989618i</v>
      </c>
      <c r="H207" s="44" t="str">
        <f>IMDIV(COMPLEX('Passive Radiator'!C$18,0),IMPRODUCT(D207,IMSUM(COMPLEX('Passive Radiator'!C$16-(2*PI()*B207)^2*'Passive Radiator'!C$15,0),IMPRODUCT(C207,IMSUM(COMPLEX('Passive Radiator'!C$17,0),IMDIV(COMPLEX('Passive Radiator'!C$18^2,0),D207))),IMPRODUCT(COMPLEX('Passive Radiator'!C$14*'Passive Radiator'!C$41/'Passive Radiator'!C$24,0),G207))))</f>
        <v>-7.37967521730605E-07-5.74337687210358E-08i</v>
      </c>
      <c r="I207" s="39">
        <f t="shared" si="31"/>
        <v>-175.54981417676902</v>
      </c>
      <c r="J207" s="32" t="str">
        <f>IMPRODUCT(IMDIV(IMPRODUCT(COMPLEX(-'Passive Radiator'!C$41,0),F207),IMSUM(IMPRODUCT(COMPLEX('Passive Radiator'!C$41,0),E207),COMPLEX('Passive Radiator'!C$25-(2*PI()*B207)^2*'Passive Radiator'!C$40,0),IMPRODUCT(COMPLEX('Passive Radiator'!C$26,0),C207))),H207)</f>
        <v>-3.40412085863901E-10-2.81654718852461E-11i</v>
      </c>
      <c r="K207" s="39">
        <f t="shared" si="32"/>
        <v>-175.27015846971574</v>
      </c>
      <c r="L207" s="52" t="str">
        <f>IMSUM(IMPRODUCT(COMPLEX(-('Passive Radiator'!C$14/'Passive Radiator'!C$24),0),H207),IMDIV(IMPRODUCT(COMPLEX(-'Passive Radiator'!C$41,0),J207),IMSUM(COMPLEX('Passive Radiator'!C$41,0),IMPRODUCT(COMPLEX('Passive Radiator'!C$42,0),C207))),IMDIV(IMPRODUCT(COMPLEX('Passive Radiator'!C$42*'Passive Radiator'!C$14/'Passive Radiator'!C$24,0),C207,H207),IMSUM(COMPLEX('Passive Radiator'!C$41,0),IMPRODUCT(COMPLEX('Passive Radiator'!C$42,0),C207))))</f>
        <v>1.36433082240313E-10-1.65678866059364E-09i</v>
      </c>
      <c r="M207" s="40">
        <f t="shared" si="33"/>
        <v>-85.292434122744126</v>
      </c>
      <c r="N207" s="51" t="str">
        <f>IMPRODUCT(COMPLEX(('Passive Radiator'!C$10*'Passive Radiator'!C$14)/(2*PI()),0),C207,C207,H207)</f>
        <v>0.114050807770947+0.00887622764292206i</v>
      </c>
      <c r="O207" s="40">
        <f t="shared" si="34"/>
        <v>4.4501858232309832</v>
      </c>
      <c r="P207" s="38" t="str">
        <f>IMPRODUCT(COMPLEX(('Passive Radiator'!C$10*'Passive Radiator'!C$24)/(2*PI()),0),C207,C207,J207)</f>
        <v>0.000105219463525235+8.70578914429479E-06i</v>
      </c>
      <c r="Q207" s="35">
        <f t="shared" si="35"/>
        <v>4.7298415302842631</v>
      </c>
      <c r="R207" s="53" t="str">
        <f>IMPRODUCT(COMPLEX(('Passive Radiator'!C$10*'Passive Radiator'!C$24)/(2*PI()),0),C207,C207,L207)</f>
        <v>-0.0000421706993275187+0.000512104068220577i</v>
      </c>
      <c r="S207" s="45">
        <f t="shared" si="36"/>
        <v>94.707565877255874</v>
      </c>
      <c r="T207" s="50">
        <f>IMABS(IMDIV(D207,IMSUB(COMPLEX(1,0),IMPRODUCT(COMPLEX('Passive Radiator'!C$18,0),IMPRODUCT(C207,H207)))))</f>
        <v>6.0178111534157388</v>
      </c>
      <c r="U207" s="33">
        <f>20*LOG10('Passive Radiator'!C$31*50000*IMABS(N207))</f>
        <v>104.97482729986388</v>
      </c>
      <c r="V207" s="34">
        <f>20*LOG10('Passive Radiator'!C$31*50000*IMABS(P207))</f>
        <v>44.278185248572946</v>
      </c>
      <c r="W207" s="34">
        <f>20*LOG10('Passive Radiator'!C$31*50000*IMABS(R207))</f>
        <v>58.0231493600552</v>
      </c>
      <c r="X207" s="40">
        <f>1000*'Passive Radiator'!C$31*IMABS(H207)</f>
        <v>2.2946171959237177E-2</v>
      </c>
      <c r="Y207" s="40">
        <f>1000*'Passive Radiator'!C$31*IMABS(J207)</f>
        <v>1.058883413839267E-5</v>
      </c>
      <c r="Z207" s="40">
        <f>'Passive Radiator'!C$31*IMABS(IMPRODUCT(C207,J207))</f>
        <v>6.3537684759977479E-5</v>
      </c>
      <c r="AA207" s="40">
        <f>1000*'Passive Radiator'!C$31*IMABS(L207)</f>
        <v>5.1534296428504876E-5</v>
      </c>
      <c r="AB207" s="53" t="str">
        <f t="shared" si="37"/>
        <v>0.114113856535145+0.00939703750028693i</v>
      </c>
      <c r="AC207" s="40">
        <f>20*LOG10('Passive Radiator'!C$31*50000*IMABS(AB207))</f>
        <v>104.98275249762236</v>
      </c>
      <c r="AD207" s="40">
        <f t="shared" si="38"/>
        <v>177475.17982092834</v>
      </c>
      <c r="AE207" s="35">
        <f t="shared" si="39"/>
        <v>4.7075658773250701</v>
      </c>
      <c r="AG207" s="77"/>
      <c r="AH207" s="2"/>
      <c r="AI207" s="2"/>
      <c r="AJ207" s="2"/>
      <c r="AK207" s="4"/>
      <c r="AL207" s="4"/>
      <c r="AM207" s="4"/>
      <c r="AN207" s="4"/>
      <c r="AO207" s="4"/>
      <c r="AP207" s="4"/>
      <c r="AQ207" s="5"/>
      <c r="AR207" s="5"/>
      <c r="AS207" s="4"/>
      <c r="AT207" s="11"/>
      <c r="AU207" s="11"/>
    </row>
    <row r="208" spans="2:47" x14ac:dyDescent="0.25">
      <c r="B208" s="37">
        <v>977</v>
      </c>
      <c r="C208" s="29" t="str">
        <f t="shared" si="30"/>
        <v>6138.67204511446i</v>
      </c>
      <c r="D208" s="30" t="str">
        <f>COMPLEX('Passive Radiator'!C$19,2*PI()*B208*'Passive Radiator'!C$20)</f>
        <v>6</v>
      </c>
      <c r="E208" s="31" t="str">
        <f>IMSUB(COMPLEX(1,0),IMDIV(COMPLEX('Passive Radiator'!C$41,0),IMSUM(COMPLEX('Passive Radiator'!C$41,0),IMPRODUCT(C208,COMPLEX('Passive Radiator'!C$42,0)))))</f>
        <v>0.999980758056051+0.00438652182214965i</v>
      </c>
      <c r="F208" s="31" t="str">
        <f>IMDIV(IMPRODUCT(C208,COMPLEX(('Passive Radiator'!C$42*'Passive Radiator'!C$14/'Passive Radiator'!C$24),0)),IMSUM(COMPLEX('Passive Radiator'!C$41,0),IMPRODUCT(C208,COMPLEX('Passive Radiator'!C$42,0))))</f>
        <v>0.499990379028026+0.00219326091107483i</v>
      </c>
      <c r="G208" s="42" t="str">
        <f>IMPRODUCT(F208,IMSUB(COMPLEX(1,0),IMDIV(IMPRODUCT(COMPLEX('Passive Radiator'!C$41,0),E208),IMSUM(COMPLEX('Passive Radiator'!C$25-(2*PI()*B208)^2*'Passive Radiator'!C$40,0),IMPRODUCT(C208,COMPLEX('Passive Radiator'!C$26,0)),IMPRODUCT(COMPLEX('Passive Radiator'!C$41,0),E208)))))</f>
        <v>0.500431252760739+0.00219729827537566i</v>
      </c>
      <c r="H208" s="44" t="str">
        <f>IMDIV(COMPLEX('Passive Radiator'!C$18,0),IMPRODUCT(D208,IMSUM(COMPLEX('Passive Radiator'!C$16-(2*PI()*B208)^2*'Passive Radiator'!C$15,0),IMPRODUCT(C208,IMSUM(COMPLEX('Passive Radiator'!C$17,0),IMDIV(COMPLEX('Passive Radiator'!C$18^2,0),D208))),IMPRODUCT(COMPLEX('Passive Radiator'!C$14*'Passive Radiator'!C$41/'Passive Radiator'!C$24,0),G208))))</f>
        <v>-7.05232483992873E-07-5.36451593368862E-08i</v>
      </c>
      <c r="I208" s="39">
        <f t="shared" si="31"/>
        <v>-175.65003950868669</v>
      </c>
      <c r="J208" s="32" t="str">
        <f>IMPRODUCT(IMDIV(IMPRODUCT(COMPLEX(-'Passive Radiator'!C$41,0),F208),IMSUM(IMPRODUCT(COMPLEX('Passive Radiator'!C$41,0),E208),COMPLEX('Passive Radiator'!C$25-(2*PI()*B208)^2*'Passive Radiator'!C$40,0),IMPRODUCT(COMPLEX('Passive Radiator'!C$26,0),C208))),H208)</f>
        <v>-3.1081812898677E-10-2.51350952361369E-11i</v>
      </c>
      <c r="K208" s="39">
        <f t="shared" si="32"/>
        <v>-175.37669228607123</v>
      </c>
      <c r="L208" s="52" t="str">
        <f>IMSUM(IMPRODUCT(COMPLEX(-('Passive Radiator'!C$14/'Passive Radiator'!C$24),0),H208),IMDIV(IMPRODUCT(COMPLEX(-'Passive Radiator'!C$41,0),J208),IMSUM(COMPLEX('Passive Radiator'!C$41,0),IMPRODUCT(COMPLEX('Passive Radiator'!C$42,0),C208))),IMDIV(IMPRODUCT(COMPLEX('Passive Radiator'!C$42*'Passive Radiator'!C$14/'Passive Radiator'!C$24,0),C208,H208),IMSUM(COMPLEX('Passive Radiator'!C$41,0),IMPRODUCT(COMPLEX('Passive Radiator'!C$42,0),C208))))</f>
        <v>1.2455908939379E-10-1.54760564864472E-09i</v>
      </c>
      <c r="M208" s="40">
        <f t="shared" si="33"/>
        <v>-85.398466275096141</v>
      </c>
      <c r="N208" s="51" t="str">
        <f>IMPRODUCT(COMPLEX(('Passive Radiator'!C$10*'Passive Radiator'!C$14)/(2*PI()),0),C208,C208,H208)</f>
        <v>0.114071147234806+0.00867708877291937i</v>
      </c>
      <c r="O208" s="40">
        <f t="shared" si="34"/>
        <v>4.3499604913133174</v>
      </c>
      <c r="P208" s="38" t="str">
        <f>IMPRODUCT(COMPLEX(('Passive Radiator'!C$10*'Passive Radiator'!C$24)/(2*PI()),0),C208,C208,J208)</f>
        <v>0.000100549482219413+8.13118854993421E-06i</v>
      </c>
      <c r="Q208" s="35">
        <f t="shared" si="35"/>
        <v>4.6233077139287744</v>
      </c>
      <c r="R208" s="53" t="str">
        <f>IMPRODUCT(COMPLEX(('Passive Radiator'!C$10*'Passive Radiator'!C$24)/(2*PI()),0),C208,C208,L208)</f>
        <v>-0.0000402947922796365+0.000500649518605425i</v>
      </c>
      <c r="S208" s="45">
        <f t="shared" si="36"/>
        <v>94.601533724903859</v>
      </c>
      <c r="T208" s="50">
        <f>IMABS(IMDIV(D208,IMSUB(COMPLEX(1,0),IMPRODUCT(COMPLEX('Passive Radiator'!C$18,0),IMPRODUCT(C208,H208)))))</f>
        <v>6.0170160806001514</v>
      </c>
      <c r="U208" s="33">
        <f>20*LOG10('Passive Radiator'!C$31*50000*IMABS(N208))</f>
        <v>104.9752070496391</v>
      </c>
      <c r="V208" s="34">
        <f>20*LOG10('Passive Radiator'!C$31*50000*IMABS(P208))</f>
        <v>43.882539211116395</v>
      </c>
      <c r="W208" s="34">
        <f>20*LOG10('Passive Radiator'!C$31*50000*IMABS(R208))</f>
        <v>57.82535219594277</v>
      </c>
      <c r="X208" s="40">
        <f>1000*'Passive Radiator'!C$31*IMABS(H208)</f>
        <v>2.1925365763760366E-2</v>
      </c>
      <c r="Y208" s="40">
        <f>1000*'Passive Radiator'!C$31*IMABS(J208)</f>
        <v>9.6668161619486057E-6</v>
      </c>
      <c r="Z208" s="40">
        <f>'Passive Radiator'!C$31*IMABS(IMPRODUCT(C208,J208))</f>
        <v>5.9341414138614705E-5</v>
      </c>
      <c r="AA208" s="40">
        <f>1000*'Passive Radiator'!C$31*IMABS(L208)</f>
        <v>4.8130913976979666E-5</v>
      </c>
      <c r="AB208" s="53" t="str">
        <f t="shared" si="37"/>
        <v>0.114131401924746+0.00918586948007473i</v>
      </c>
      <c r="AC208" s="40">
        <f>20*LOG10('Passive Radiator'!C$31*50000*IMABS(AB208))</f>
        <v>104.98277917621017</v>
      </c>
      <c r="AD208" s="40">
        <f t="shared" si="38"/>
        <v>177475.7249342835</v>
      </c>
      <c r="AE208" s="35">
        <f t="shared" si="39"/>
        <v>4.6015337249340815</v>
      </c>
      <c r="AG208" s="77"/>
      <c r="AH208" s="2"/>
      <c r="AI208" s="2"/>
      <c r="AJ208" s="2"/>
      <c r="AK208" s="4"/>
      <c r="AL208" s="4"/>
      <c r="AM208" s="4"/>
      <c r="AN208" s="4"/>
      <c r="AO208" s="4"/>
      <c r="AP208" s="4"/>
      <c r="AQ208" s="5"/>
      <c r="AR208" s="5"/>
      <c r="AS208" s="4"/>
      <c r="AT208" s="11"/>
      <c r="AU208" s="11"/>
    </row>
    <row r="209" spans="2:47" x14ac:dyDescent="0.25">
      <c r="B209" s="58">
        <v>1000</v>
      </c>
      <c r="C209" s="59" t="str">
        <f t="shared" si="30"/>
        <v>6283.18530717959i</v>
      </c>
      <c r="D209" s="60" t="str">
        <f>COMPLEX('Passive Radiator'!C$19,2*PI()*B209*'Passive Radiator'!C$20)</f>
        <v>6</v>
      </c>
      <c r="E209" s="61" t="str">
        <f>IMSUB(COMPLEX(1,0),IMDIV(COMPLEX('Passive Radiator'!C$41,0),IMSUM(COMPLEX('Passive Radiator'!C$41,0),IMPRODUCT(C209,COMPLEX('Passive Radiator'!C$42,0)))))</f>
        <v>0.999981632990414+0.00428563556995891i</v>
      </c>
      <c r="F209" s="61" t="str">
        <f>IMDIV(IMPRODUCT(C209,COMPLEX(('Passive Radiator'!C$42*'Passive Radiator'!C$14/'Passive Radiator'!C$24),0)),IMSUM(COMPLEX('Passive Radiator'!C$41,0),IMPRODUCT(C209,COMPLEX('Passive Radiator'!C$42,0))))</f>
        <v>0.499990816495209+0.00214281778497946i</v>
      </c>
      <c r="G209" s="62" t="str">
        <f>IMPRODUCT(F209,IMSUB(COMPLEX(1,0),IMDIV(IMPRODUCT(COMPLEX('Passive Radiator'!C$41,0),E209),IMSUM(COMPLEX('Passive Radiator'!C$25-(2*PI()*B209)^2*'Passive Radiator'!C$40,0),IMPRODUCT(C209,COMPLEX('Passive Radiator'!C$26,0)),IMPRODUCT(COMPLEX('Passive Radiator'!C$41,0),E209)))))</f>
        <v>0.500411626373173+0.00214658269542053i</v>
      </c>
      <c r="H209" s="63" t="str">
        <f>IMDIV(COMPLEX('Passive Radiator'!C$18,0),IMPRODUCT(D209,IMSUM(COMPLEX('Passive Radiator'!C$16-(2*PI()*B209)^2*'Passive Radiator'!C$15,0),IMPRODUCT(C209,IMSUM(COMPLEX('Passive Radiator'!C$17,0),IMDIV(COMPLEX('Passive Radiator'!C$18^2,0),D209))),IMPRODUCT(COMPLEX('Passive Radiator'!C$14*'Passive Radiator'!C$41/'Passive Radiator'!C$24,0),G209))))</f>
        <v>-6.73281978517699E-07-5.00322616928661E-08i</v>
      </c>
      <c r="I209" s="64">
        <f t="shared" si="31"/>
        <v>-175.7501042713331</v>
      </c>
      <c r="J209" s="65" t="str">
        <f>IMPRODUCT(IMDIV(IMPRODUCT(COMPLEX(-'Passive Radiator'!C$41,0),F209),IMSUM(IMPRODUCT(COMPLEX('Passive Radiator'!C$41,0),E209),COMPLEX('Passive Radiator'!C$25-(2*PI()*B209)^2*'Passive Radiator'!C$40,0),IMPRODUCT(COMPLEX('Passive Radiator'!C$26,0),C209))),H209)</f>
        <v>-2.83236435587914E-10-2.23754791156326E-11i</v>
      </c>
      <c r="K209" s="64">
        <f t="shared" si="32"/>
        <v>-175.48305473112308</v>
      </c>
      <c r="L209" s="66" t="str">
        <f>IMSUM(IMPRODUCT(COMPLEX(-('Passive Radiator'!C$14/'Passive Radiator'!C$24),0),H209),IMDIV(IMPRODUCT(COMPLEX(-'Passive Radiator'!C$41,0),J209),IMSUM(COMPLEX('Passive Radiator'!C$41,0),IMPRODUCT(COMPLEX('Passive Radiator'!C$42,0),C209))),IMDIV(IMPRODUCT(COMPLEX('Passive Radiator'!C$42*'Passive Radiator'!C$14/'Passive Radiator'!C$24,0),C209,H209),IMSUM(COMPLEX('Passive Radiator'!C$41,0),IMPRODUCT(COMPLEX('Passive Radiator'!C$42,0),C209))))</f>
        <v>1.13494203810514E-10-1.44347456353122E-09i</v>
      </c>
      <c r="M209" s="67">
        <f t="shared" si="33"/>
        <v>-85.504327858527134</v>
      </c>
      <c r="N209" s="68" t="str">
        <f>IMPRODUCT(COMPLEX(('Passive Radiator'!C$10*'Passive Radiator'!C$14)/(2*PI()),0),C209,C209,H209)</f>
        <v>0.114090993940078+0.00847821662801145i</v>
      </c>
      <c r="O209" s="67">
        <f t="shared" si="34"/>
        <v>4.2498957286669095</v>
      </c>
      <c r="P209" s="69" t="str">
        <f>IMPRODUCT(COMPLEX(('Passive Radiator'!C$10*'Passive Radiator'!C$24)/(2*PI()),0),C209,C209,J209)</f>
        <v>0.0000959916572471296+7.58327337918159E-06i</v>
      </c>
      <c r="Q209" s="70">
        <f t="shared" si="35"/>
        <v>4.5169452688769276</v>
      </c>
      <c r="R209" s="71" t="str">
        <f>IMPRODUCT(COMPLEX(('Passive Radiator'!C$10*'Passive Radiator'!C$24)/(2*PI()),0),C209,C209,L209)</f>
        <v>-0.0000384643193560215+0.000489207948334142i</v>
      </c>
      <c r="S209" s="72">
        <f t="shared" si="36"/>
        <v>94.495672141472866</v>
      </c>
      <c r="T209" s="73">
        <f>IMABS(IMDIV(D209,IMSUB(COMPLEX(1,0),IMPRODUCT(COMPLEX('Passive Radiator'!C$18,0),IMPRODUCT(C209,H209)))))</f>
        <v>6.0162405135750925</v>
      </c>
      <c r="U209" s="74">
        <f>20*LOG10('Passive Radiator'!C$31*50000*IMABS(N209))</f>
        <v>104.97557754976542</v>
      </c>
      <c r="V209" s="75">
        <f>20*LOG10('Passive Radiator'!C$31*50000*IMABS(P209))</f>
        <v>43.478323365686165</v>
      </c>
      <c r="W209" s="75">
        <f>20*LOG10('Passive Radiator'!C$31*50000*IMABS(R209))</f>
        <v>57.623269498193054</v>
      </c>
      <c r="X209" s="67">
        <f>1000*'Passive Radiator'!C$31*IMABS(H209)</f>
        <v>2.0929290185391983E-2</v>
      </c>
      <c r="Y209" s="67">
        <f>1000*'Passive Radiator'!C$31*IMABS(J209)</f>
        <v>8.8076854184458051E-6</v>
      </c>
      <c r="Z209" s="67">
        <f>'Passive Radiator'!C$31*IMABS(IMPRODUCT(C209,J209))</f>
        <v>5.5340319611438615E-5</v>
      </c>
      <c r="AA209" s="67">
        <f>1000*'Passive Radiator'!C$31*IMABS(L209)</f>
        <v>4.4885813567492341E-5</v>
      </c>
      <c r="AB209" s="71" t="str">
        <f t="shared" si="37"/>
        <v>0.114148521277969+0.00897500784972478i</v>
      </c>
      <c r="AC209" s="67">
        <f>20*LOG10('Passive Radiator'!C$31*50000*IMABS(AB209))</f>
        <v>104.98280520408505</v>
      </c>
      <c r="AD209" s="67">
        <f t="shared" si="38"/>
        <v>177476.25675348408</v>
      </c>
      <c r="AE209" s="70">
        <f t="shared" si="39"/>
        <v>4.4956721414660015</v>
      </c>
      <c r="AG209" s="77"/>
      <c r="AH209" s="2"/>
      <c r="AI209" s="2"/>
      <c r="AJ209" s="2"/>
      <c r="AK209" s="4"/>
      <c r="AL209" s="4"/>
      <c r="AM209" s="4"/>
      <c r="AN209" s="4"/>
      <c r="AO209" s="4"/>
      <c r="AP209" s="4"/>
      <c r="AQ209" s="5"/>
      <c r="AR209" s="5"/>
      <c r="AS209" s="4"/>
      <c r="AT209" s="11"/>
      <c r="AU209" s="11"/>
    </row>
    <row r="210" spans="2:47" x14ac:dyDescent="0.25">
      <c r="B210" s="4"/>
      <c r="H210" s="11"/>
      <c r="I210" s="11"/>
      <c r="O210" s="8"/>
      <c r="P210" s="8"/>
      <c r="Q210" s="11"/>
      <c r="U210" s="4"/>
      <c r="V210" s="4"/>
      <c r="W210" s="4"/>
      <c r="X210" s="4"/>
      <c r="Y210" s="4"/>
      <c r="Z210" s="5"/>
      <c r="AA210" s="5"/>
      <c r="AB210" s="4"/>
      <c r="AC210" s="11"/>
      <c r="AD210" s="11"/>
    </row>
  </sheetData>
  <mergeCells count="4">
    <mergeCell ref="B7:C7"/>
    <mergeCell ref="D7:G7"/>
    <mergeCell ref="H7:S7"/>
    <mergeCell ref="T7:A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Passive Radiator</vt:lpstr>
      <vt:lpstr>T-S to E-M Conversion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2022-12-23T00:45:48Z</dcterms:created>
  <dcterms:modified xsi:type="dcterms:W3CDTF">2023-08-01T04:13:05Z</dcterms:modified>
</cp:coreProperties>
</file>